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2应经" sheetId="1" r:id="rId1"/>
    <sheet name="22工管" sheetId="2" r:id="rId2"/>
    <sheet name="22职教财贸" sheetId="3" r:id="rId3"/>
    <sheet name="22职教旅服" sheetId="4" r:id="rId4"/>
    <sheet name="22MTA" sheetId="5" r:id="rId5"/>
    <sheet name="23应经" sheetId="6" r:id="rId6"/>
    <sheet name="23工管" sheetId="7" r:id="rId7"/>
    <sheet name="23职教财贸" sheetId="8" r:id="rId8"/>
    <sheet name="23职教旅服" sheetId="9" r:id="rId9"/>
    <sheet name="23MTA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<sst xmlns="http://schemas.openxmlformats.org/spreadsheetml/2006/main" count="917" uniqueCount="348">
  <si>
    <r>
      <rPr>
        <b/>
        <u/>
        <sz val="14"/>
        <rFont val="仿宋_GB2312"/>
        <charset val="134"/>
      </rPr>
      <t xml:space="preserve"> 2022 </t>
    </r>
    <r>
      <rPr>
        <b/>
        <sz val="14"/>
        <rFont val="仿宋_GB2312"/>
        <charset val="134"/>
      </rPr>
      <t>级研究生综合素质测评结果汇总表</t>
    </r>
  </si>
  <si>
    <t>(2023 -2024 学年)</t>
  </si>
  <si>
    <t>学院 （公章）：                                                                                    分管领导签字：</t>
  </si>
  <si>
    <t>姓名</t>
  </si>
  <si>
    <t>学号</t>
  </si>
  <si>
    <t>年级</t>
  </si>
  <si>
    <t>专业</t>
  </si>
  <si>
    <t>德育模块</t>
  </si>
  <si>
    <t>智育模块</t>
  </si>
  <si>
    <t>体美劳育模块</t>
  </si>
  <si>
    <t>综合测评成绩</t>
  </si>
  <si>
    <t>测评班排名</t>
  </si>
  <si>
    <t>测评班人数</t>
  </si>
  <si>
    <t>排名百分比</t>
  </si>
  <si>
    <t>德育基本分
70分</t>
  </si>
  <si>
    <t>德育奖惩分</t>
  </si>
  <si>
    <t>德育基本分+德育奖惩分</t>
  </si>
  <si>
    <t>（德育基本分+德育奖惩分）的最大值</t>
  </si>
  <si>
    <t>折算后德育分</t>
  </si>
  <si>
    <t>科研基础分</t>
  </si>
  <si>
    <t>科研基础分的最大值</t>
  </si>
  <si>
    <t>科研能力分</t>
  </si>
  <si>
    <t>科研能力分的最大值</t>
  </si>
  <si>
    <t>折算后科研分</t>
  </si>
  <si>
    <t>折算后智育分</t>
  </si>
  <si>
    <t>基础素质分  30分</t>
  </si>
  <si>
    <t>能力分</t>
  </si>
  <si>
    <t>基础素质分+能力分</t>
  </si>
  <si>
    <t>（基础素质分+能力分）的最大值</t>
  </si>
  <si>
    <t>折算后体美劳育分</t>
  </si>
  <si>
    <t>鲍卫平</t>
  </si>
  <si>
    <t>2022级</t>
  </si>
  <si>
    <t>应用经济学</t>
  </si>
  <si>
    <t>周宇欣</t>
  </si>
  <si>
    <t>李心唯</t>
  </si>
  <si>
    <t>徐雨熙</t>
  </si>
  <si>
    <t>涂丽丽</t>
  </si>
  <si>
    <t>袁操</t>
  </si>
  <si>
    <t>苏媛媛</t>
  </si>
  <si>
    <t>丁伊宁</t>
  </si>
  <si>
    <t>朱威宇</t>
  </si>
  <si>
    <t>2022205000002</t>
  </si>
  <si>
    <t>陆瑶</t>
  </si>
  <si>
    <t>庞金萍</t>
  </si>
  <si>
    <t>傅裕</t>
  </si>
  <si>
    <t>金伊勒</t>
  </si>
  <si>
    <t>唐瑜</t>
  </si>
  <si>
    <t>备注：
1.表中各项分数最大值一般指测评班中研究生对应项目的最大值。
2.本人平均学分绩点由研究生信息管理系统自动计算得出。
3.折算后德育分、课程分、科研分、智育分、体美劳育分指按《浙江师范大学研究生综合素质测评办法（修订）》中相应公式进行折算。</t>
  </si>
  <si>
    <r>
      <t xml:space="preserve"> 2022 </t>
    </r>
    <r>
      <rPr>
        <b/>
        <sz val="14"/>
        <rFont val="仿宋_GB2312"/>
        <charset val="134"/>
      </rPr>
      <t>级研究生综合素质测评结果汇总表</t>
    </r>
  </si>
  <si>
    <t>李倩</t>
  </si>
  <si>
    <t>2022205001163</t>
  </si>
  <si>
    <t>工商管理</t>
  </si>
  <si>
    <t>李安</t>
  </si>
  <si>
    <t>彭芮</t>
  </si>
  <si>
    <t>2022205001162</t>
  </si>
  <si>
    <t>董桂蓉</t>
  </si>
  <si>
    <t>2022205001167</t>
  </si>
  <si>
    <t>殷钰辰</t>
  </si>
  <si>
    <t>2022205001153</t>
  </si>
  <si>
    <t>林珍珍</t>
  </si>
  <si>
    <t>2022205001156</t>
  </si>
  <si>
    <t>谢淇伟</t>
  </si>
  <si>
    <t>2022205001159</t>
  </si>
  <si>
    <t>李苏静</t>
  </si>
  <si>
    <t>2022205001158</t>
  </si>
  <si>
    <t>李运齐</t>
  </si>
  <si>
    <t>2022025001160</t>
  </si>
  <si>
    <t>丁伟博</t>
  </si>
  <si>
    <t>2022205001161</t>
  </si>
  <si>
    <t>詹刘琦</t>
  </si>
  <si>
    <t>2022205001152</t>
  </si>
  <si>
    <t>李颖</t>
  </si>
  <si>
    <t>刘笑笑</t>
  </si>
  <si>
    <t>2022205001166</t>
  </si>
  <si>
    <t>王司佳</t>
  </si>
  <si>
    <t>张雯</t>
  </si>
  <si>
    <t>2022205001155</t>
  </si>
  <si>
    <t>胡梦琪</t>
  </si>
  <si>
    <t>杨红梅</t>
  </si>
  <si>
    <t>2022205001151</t>
  </si>
  <si>
    <t>陈蕾</t>
  </si>
  <si>
    <t>邹鑫</t>
  </si>
  <si>
    <t>2022205001154</t>
  </si>
  <si>
    <t>时夏夏</t>
  </si>
  <si>
    <t>202205001168</t>
  </si>
  <si>
    <t>吴斐</t>
  </si>
  <si>
    <t>2022205001169</t>
  </si>
  <si>
    <r>
      <rPr>
        <b/>
        <u/>
        <sz val="14"/>
        <rFont val="仿宋_GB2312"/>
        <charset val="134"/>
      </rPr>
      <t xml:space="preserve"> </t>
    </r>
    <r>
      <rPr>
        <b/>
        <u/>
        <sz val="14"/>
        <rFont val="宋体"/>
        <charset val="134"/>
      </rPr>
      <t>2022</t>
    </r>
    <r>
      <rPr>
        <b/>
        <u/>
        <sz val="14"/>
        <rFont val="仿宋_GB2312"/>
        <charset val="134"/>
      </rPr>
      <t xml:space="preserve"> </t>
    </r>
    <r>
      <rPr>
        <b/>
        <sz val="14"/>
        <rFont val="仿宋_GB2312"/>
        <charset val="134"/>
      </rPr>
      <t>级研究生综合素质测评结果汇总表</t>
    </r>
  </si>
  <si>
    <r>
      <rPr>
        <sz val="10"/>
        <rFont val="仿宋_GB2312"/>
        <charset val="134"/>
      </rPr>
      <t>(20</t>
    </r>
    <r>
      <rPr>
        <sz val="10"/>
        <rFont val="宋体"/>
        <charset val="134"/>
      </rPr>
      <t>23</t>
    </r>
    <r>
      <rPr>
        <sz val="10"/>
        <rFont val="仿宋_GB2312"/>
        <charset val="134"/>
      </rPr>
      <t>-20</t>
    </r>
    <r>
      <rPr>
        <sz val="10"/>
        <rFont val="宋体"/>
        <charset val="134"/>
      </rPr>
      <t>24</t>
    </r>
    <r>
      <rPr>
        <sz val="10"/>
        <rFont val="仿宋_GB2312"/>
        <charset val="134"/>
      </rPr>
      <t>学年)</t>
    </r>
  </si>
  <si>
    <t>杨佳艳</t>
  </si>
  <si>
    <t>2022207000713</t>
  </si>
  <si>
    <t>职业技术教育（财经商贸）</t>
  </si>
  <si>
    <t>王珍珍</t>
  </si>
  <si>
    <t>2022207000712</t>
  </si>
  <si>
    <t>张宁宁</t>
  </si>
  <si>
    <t>2022207000720</t>
  </si>
  <si>
    <t>张元美</t>
  </si>
  <si>
    <t>2022207000727</t>
  </si>
  <si>
    <t>孙思涵</t>
  </si>
  <si>
    <t>2022207000705</t>
  </si>
  <si>
    <t>廖熙萍</t>
  </si>
  <si>
    <t>2022207000732</t>
  </si>
  <si>
    <t>楼佳瑶</t>
  </si>
  <si>
    <t>2022207000707</t>
  </si>
  <si>
    <t>柯珊珊</t>
  </si>
  <si>
    <t>2022207000706</t>
  </si>
  <si>
    <t>王彤</t>
  </si>
  <si>
    <t>2022207000738</t>
  </si>
  <si>
    <t>李宛泠</t>
  </si>
  <si>
    <t>2022207000730</t>
  </si>
  <si>
    <t>刘亚妮</t>
  </si>
  <si>
    <t>2022207000718</t>
  </si>
  <si>
    <t>杨万瑞</t>
  </si>
  <si>
    <t>2022207000703</t>
  </si>
  <si>
    <t>马航</t>
  </si>
  <si>
    <t>2022207000729</t>
  </si>
  <si>
    <t>程文净</t>
  </si>
  <si>
    <t>2022207000728</t>
  </si>
  <si>
    <t>彭倩如</t>
  </si>
  <si>
    <t>2022207000731</t>
  </si>
  <si>
    <t>陈晴</t>
  </si>
  <si>
    <t>2022207000702</t>
  </si>
  <si>
    <t>董丹</t>
  </si>
  <si>
    <t>2022207000734</t>
  </si>
  <si>
    <t>姚琦</t>
  </si>
  <si>
    <t>2022207000736</t>
  </si>
  <si>
    <t>彭明珠</t>
  </si>
  <si>
    <t>2022207000737</t>
  </si>
  <si>
    <t>杜悦秋</t>
  </si>
  <si>
    <t>2022207000733</t>
  </si>
  <si>
    <t>邹俊霞</t>
  </si>
  <si>
    <t>2022207000735</t>
  </si>
  <si>
    <r>
      <t xml:space="preserve"> 2022 </t>
    </r>
    <r>
      <rPr>
        <b/>
        <sz val="14"/>
        <rFont val="仿宋_GB2312"/>
        <family val="3"/>
        <charset val="134"/>
      </rPr>
      <t>级研究生综合素质测评结果汇总表</t>
    </r>
  </si>
  <si>
    <t>(2023 -2024学年)</t>
  </si>
  <si>
    <t>学院 （公章）：                                                                                 分管领导签字：</t>
  </si>
  <si>
    <t>签名确认</t>
  </si>
  <si>
    <t>王孟霞</t>
  </si>
  <si>
    <t>2022207000710</t>
  </si>
  <si>
    <t>职业技术教育（旅游服务）</t>
  </si>
  <si>
    <t>熊思婷</t>
  </si>
  <si>
    <t>2022207000714</t>
  </si>
  <si>
    <t>魏诗淇</t>
  </si>
  <si>
    <t>2022207000726</t>
  </si>
  <si>
    <t>应佳丽</t>
  </si>
  <si>
    <t>2022207000711</t>
  </si>
  <si>
    <t>欧金梅</t>
  </si>
  <si>
    <t>2022207000725</t>
  </si>
  <si>
    <t>郭丹娜</t>
  </si>
  <si>
    <t>2022207000704</t>
  </si>
  <si>
    <t>刘心悦</t>
  </si>
  <si>
    <t>2022207000708</t>
  </si>
  <si>
    <t>张冰靓</t>
  </si>
  <si>
    <t>2022207000719</t>
  </si>
  <si>
    <t>石少晨</t>
  </si>
  <si>
    <t>2022207000717</t>
  </si>
  <si>
    <t>李蕊</t>
  </si>
  <si>
    <t>2022207000715</t>
  </si>
  <si>
    <t>黎亚文</t>
  </si>
  <si>
    <t>2022207000721</t>
  </si>
  <si>
    <t>康茜朦</t>
  </si>
  <si>
    <t>2022207000709</t>
  </si>
  <si>
    <t>伍丽彤</t>
  </si>
  <si>
    <t>2022207000716</t>
  </si>
  <si>
    <t>陈虹彤</t>
  </si>
  <si>
    <t>2022207000724</t>
  </si>
  <si>
    <t>徐萌</t>
  </si>
  <si>
    <t>2022207000701</t>
  </si>
  <si>
    <t>欧阳月</t>
  </si>
  <si>
    <t>2022207000722</t>
  </si>
  <si>
    <t>闫欣</t>
  </si>
  <si>
    <t>2022207000723</t>
  </si>
  <si>
    <r>
      <t xml:space="preserve">  2022 </t>
    </r>
    <r>
      <rPr>
        <b/>
        <sz val="14"/>
        <rFont val="仿宋_GB2312"/>
        <charset val="134"/>
      </rPr>
      <t>级研究生综合素质测评结果汇总表</t>
    </r>
  </si>
  <si>
    <t>任文顾</t>
  </si>
  <si>
    <t>旅游管理</t>
  </si>
  <si>
    <t>陈科伊</t>
  </si>
  <si>
    <t>李之雯</t>
  </si>
  <si>
    <t>颜淑琴</t>
  </si>
  <si>
    <t>黄婷</t>
  </si>
  <si>
    <t>2022207001335</t>
  </si>
  <si>
    <t>梁小娟</t>
  </si>
  <si>
    <t>范颖琳</t>
  </si>
  <si>
    <t>-1.5</t>
  </si>
  <si>
    <t>金佳佳</t>
  </si>
  <si>
    <r>
      <t xml:space="preserve">  2023  </t>
    </r>
    <r>
      <rPr>
        <b/>
        <sz val="14"/>
        <rFont val="仿宋_GB2312"/>
        <charset val="134"/>
      </rPr>
      <t>级研究生综合素质测评结果汇总表</t>
    </r>
  </si>
  <si>
    <t>本人平均学分绩点</t>
  </si>
  <si>
    <t>平均学分绩点的最大值</t>
  </si>
  <si>
    <t>折算后课程分</t>
  </si>
  <si>
    <t>陈碧荷</t>
  </si>
  <si>
    <t>202320500007</t>
  </si>
  <si>
    <r>
      <rPr>
        <sz val="10"/>
        <rFont val="Times New Roman Regular"/>
        <charset val="0"/>
      </rPr>
      <t>2023</t>
    </r>
    <r>
      <rPr>
        <sz val="10"/>
        <rFont val="宋体"/>
        <charset val="0"/>
      </rPr>
      <t>级</t>
    </r>
  </si>
  <si>
    <t>董纪昕</t>
  </si>
  <si>
    <t>202320500006</t>
  </si>
  <si>
    <t>2023级</t>
  </si>
  <si>
    <t>张珏</t>
  </si>
  <si>
    <t>202320500001</t>
  </si>
  <si>
    <t>陈奕杰</t>
  </si>
  <si>
    <t>202320500008</t>
  </si>
  <si>
    <t>李姿萱</t>
  </si>
  <si>
    <t>202320500004</t>
  </si>
  <si>
    <t>何万里</t>
  </si>
  <si>
    <t>202320500009</t>
  </si>
  <si>
    <t>严帅</t>
  </si>
  <si>
    <t>202320500005</t>
  </si>
  <si>
    <t>马恒涛</t>
  </si>
  <si>
    <t>202320500002</t>
  </si>
  <si>
    <t>胡龙韬</t>
  </si>
  <si>
    <t>202320500003</t>
  </si>
  <si>
    <r>
      <t xml:space="preserve"> </t>
    </r>
    <r>
      <rPr>
        <b/>
        <u/>
        <sz val="14"/>
        <rFont val="宋体"/>
        <charset val="134"/>
      </rPr>
      <t>2023</t>
    </r>
    <r>
      <rPr>
        <b/>
        <u/>
        <sz val="14"/>
        <rFont val="仿宋_GB2312"/>
        <charset val="134"/>
      </rPr>
      <t xml:space="preserve"> </t>
    </r>
    <r>
      <rPr>
        <b/>
        <sz val="14"/>
        <rFont val="仿宋_GB2312"/>
        <charset val="134"/>
      </rPr>
      <t>级研究生综合素质测评结果汇总表</t>
    </r>
  </si>
  <si>
    <t>张国义</t>
  </si>
  <si>
    <t>202320501184</t>
  </si>
  <si>
    <t>李小丹</t>
  </si>
  <si>
    <t>202320501189</t>
  </si>
  <si>
    <t>徐梓晗</t>
  </si>
  <si>
    <t>202320501195</t>
  </si>
  <si>
    <t>郑小艳</t>
  </si>
  <si>
    <t>202320501182</t>
  </si>
  <si>
    <t>郑毓群</t>
  </si>
  <si>
    <t>202320501194</t>
  </si>
  <si>
    <t>郭梦茹</t>
  </si>
  <si>
    <t>202320501183</t>
  </si>
  <si>
    <t>谭海清</t>
  </si>
  <si>
    <t>202320501198</t>
  </si>
  <si>
    <t>杨晨</t>
  </si>
  <si>
    <t>202320501190</t>
  </si>
  <si>
    <t>刘芳燕</t>
  </si>
  <si>
    <t>202320501185</t>
  </si>
  <si>
    <t>吴慧婷</t>
  </si>
  <si>
    <t>202320501188</t>
  </si>
  <si>
    <t>陈维文</t>
  </si>
  <si>
    <r>
      <rPr>
        <sz val="10"/>
        <rFont val="仿宋_GB2312"/>
        <charset val="134"/>
      </rPr>
      <t>202320501196</t>
    </r>
  </si>
  <si>
    <r>
      <rPr>
        <sz val="10"/>
        <rFont val="仿宋_GB2312"/>
        <charset val="134"/>
      </rPr>
      <t>202</t>
    </r>
    <r>
      <rPr>
        <sz val="10"/>
        <rFont val="宋体"/>
        <charset val="134"/>
      </rPr>
      <t>3</t>
    </r>
    <r>
      <rPr>
        <sz val="10"/>
        <rFont val="仿宋_GB2312"/>
        <charset val="134"/>
      </rPr>
      <t>级</t>
    </r>
  </si>
  <si>
    <t>陈心怡</t>
  </si>
  <si>
    <t>202320501187</t>
  </si>
  <si>
    <t>宣珂</t>
  </si>
  <si>
    <r>
      <rPr>
        <sz val="10"/>
        <rFont val="仿宋_GB2312"/>
        <charset val="134"/>
      </rPr>
      <t>202320501197</t>
    </r>
  </si>
  <si>
    <t>刘俊怡</t>
  </si>
  <si>
    <t>202320501199</t>
  </si>
  <si>
    <t>徐帆</t>
  </si>
  <si>
    <t>202320501193</t>
  </si>
  <si>
    <t>周雅婷</t>
  </si>
  <si>
    <t>202320501191</t>
  </si>
  <si>
    <t>冯泽熠</t>
  </si>
  <si>
    <t>202320501192</t>
  </si>
  <si>
    <r>
      <rPr>
        <b/>
        <u/>
        <sz val="14"/>
        <rFont val="仿宋_GB2312"/>
        <charset val="134"/>
      </rPr>
      <t xml:space="preserve">   2023 </t>
    </r>
    <r>
      <rPr>
        <b/>
        <sz val="14"/>
        <rFont val="仿宋_GB2312"/>
        <charset val="134"/>
      </rPr>
      <t>级研究生综合素质测评结果汇总表</t>
    </r>
  </si>
  <si>
    <t>(2023-2024学年)</t>
  </si>
  <si>
    <t>夏若嫣</t>
  </si>
  <si>
    <t>202320700682</t>
  </si>
  <si>
    <t>石泽轩</t>
  </si>
  <si>
    <t>202320700685</t>
  </si>
  <si>
    <t>张紫依</t>
  </si>
  <si>
    <t>202320700710</t>
  </si>
  <si>
    <t>马熙</t>
  </si>
  <si>
    <t>202320700674</t>
  </si>
  <si>
    <t>陈牵</t>
  </si>
  <si>
    <t>202320700711</t>
  </si>
  <si>
    <t>李湘婷</t>
  </si>
  <si>
    <t>202320700713</t>
  </si>
  <si>
    <t>颜思雨</t>
  </si>
  <si>
    <t>202320700668</t>
  </si>
  <si>
    <t>马霄辉</t>
  </si>
  <si>
    <t>202320700680</t>
  </si>
  <si>
    <t>张佳琳</t>
  </si>
  <si>
    <t>202320700681</t>
  </si>
  <si>
    <t>姚鹤鸣</t>
  </si>
  <si>
    <t>202320700670</t>
  </si>
  <si>
    <t>邓文意</t>
  </si>
  <si>
    <t>202320700703</t>
  </si>
  <si>
    <t>宗雅宁</t>
  </si>
  <si>
    <t>202320700695</t>
  </si>
  <si>
    <t>杨洁露</t>
  </si>
  <si>
    <t>202320700686</t>
  </si>
  <si>
    <t>曹金凤</t>
  </si>
  <si>
    <t>202320700705</t>
  </si>
  <si>
    <t>娄筱昱</t>
  </si>
  <si>
    <t>202320700712</t>
  </si>
  <si>
    <t>康青婷</t>
  </si>
  <si>
    <t>202320700708</t>
  </si>
  <si>
    <t>周柏凡</t>
  </si>
  <si>
    <t>202320700675</t>
  </si>
  <si>
    <t>尤锦幼</t>
  </si>
  <si>
    <t>202320700692</t>
  </si>
  <si>
    <t>徐佳楠</t>
  </si>
  <si>
    <t>202320700684</t>
  </si>
  <si>
    <t>阚梦琪</t>
  </si>
  <si>
    <t>202320700672</t>
  </si>
  <si>
    <t>王娜</t>
  </si>
  <si>
    <t>202320700691</t>
  </si>
  <si>
    <t>戎顺赞</t>
  </si>
  <si>
    <t>202320700688</t>
  </si>
  <si>
    <r>
      <rPr>
        <b/>
        <u/>
        <sz val="14"/>
        <rFont val="仿宋_GB2312"/>
        <charset val="134"/>
      </rPr>
      <t xml:space="preserve"> </t>
    </r>
    <r>
      <rPr>
        <u/>
        <sz val="14"/>
        <rFont val="微软雅黑"/>
        <charset val="134"/>
      </rPr>
      <t xml:space="preserve">2023 </t>
    </r>
    <r>
      <rPr>
        <b/>
        <sz val="14"/>
        <rFont val="仿宋_GB2312"/>
        <charset val="134"/>
      </rPr>
      <t>级研究生综合素质测评结果汇总表</t>
    </r>
  </si>
  <si>
    <t>学院 （公章）：经济与管理学院                                                                                    分管领导签字：</t>
  </si>
  <si>
    <t>伍思齐</t>
  </si>
  <si>
    <t>202320700699</t>
  </si>
  <si>
    <t>宋娅妮</t>
  </si>
  <si>
    <t>202320700676</t>
  </si>
  <si>
    <t>王佳伟</t>
  </si>
  <si>
    <t>202320700693</t>
  </si>
  <si>
    <t>潘宣羽</t>
  </si>
  <si>
    <t>202320700683</t>
  </si>
  <si>
    <t>吴一博</t>
  </si>
  <si>
    <t>202320700679</t>
  </si>
  <si>
    <t>方思婷</t>
  </si>
  <si>
    <t>202320700694</t>
  </si>
  <si>
    <t>周恬</t>
  </si>
  <si>
    <t>202320700700</t>
  </si>
  <si>
    <t>徐宇婷</t>
  </si>
  <si>
    <t>202320700698</t>
  </si>
  <si>
    <t>徐翠</t>
  </si>
  <si>
    <t>202320700687</t>
  </si>
  <si>
    <t>李彦莹</t>
  </si>
  <si>
    <t>202320700704</t>
  </si>
  <si>
    <t>诸葛瑶</t>
  </si>
  <si>
    <t>202320700677</t>
  </si>
  <si>
    <t>高雅雯</t>
  </si>
  <si>
    <t>202320700673</t>
  </si>
  <si>
    <t>张湘</t>
  </si>
  <si>
    <t>202320700706</t>
  </si>
  <si>
    <t>廖巧</t>
  </si>
  <si>
    <t>202320700671</t>
  </si>
  <si>
    <t>杨倩倩</t>
  </si>
  <si>
    <t>202320700669</t>
  </si>
  <si>
    <t>金小渝</t>
  </si>
  <si>
    <t>202320700709</t>
  </si>
  <si>
    <t>李昕烨</t>
  </si>
  <si>
    <t>202320700690</t>
  </si>
  <si>
    <t>李梓陈</t>
  </si>
  <si>
    <t>202320700696</t>
  </si>
  <si>
    <t>严佳盈</t>
  </si>
  <si>
    <t>202320700707</t>
  </si>
  <si>
    <t>俞佳钥</t>
  </si>
  <si>
    <t>202320700689</t>
  </si>
  <si>
    <t>谢满红</t>
  </si>
  <si>
    <t>202320700702</t>
  </si>
  <si>
    <t>陈芊芊</t>
  </si>
  <si>
    <t>202320700697</t>
  </si>
  <si>
    <t>徐新世</t>
  </si>
  <si>
    <t>202320700678</t>
  </si>
  <si>
    <t>胡婷</t>
  </si>
  <si>
    <t>202320700701</t>
  </si>
  <si>
    <r>
      <rPr>
        <b/>
        <u/>
        <sz val="14"/>
        <rFont val="仿宋_GB2312"/>
        <charset val="134"/>
      </rPr>
      <t xml:space="preserve">  2023  </t>
    </r>
    <r>
      <rPr>
        <b/>
        <sz val="14"/>
        <rFont val="仿宋_GB2312"/>
        <charset val="134"/>
      </rPr>
      <t>级研究生综合素质测评结果汇总表</t>
    </r>
  </si>
  <si>
    <r>
      <rPr>
        <sz val="10"/>
        <rFont val="仿宋_GB2312"/>
        <charset val="134"/>
      </rPr>
      <t>(2023</t>
    </r>
    <r>
      <rPr>
        <sz val="10"/>
        <rFont val="微软雅黑"/>
        <charset val="134"/>
      </rPr>
      <t xml:space="preserve"> </t>
    </r>
    <r>
      <rPr>
        <sz val="10"/>
        <rFont val="仿宋_GB2312"/>
        <charset val="134"/>
      </rPr>
      <t>-</t>
    </r>
    <r>
      <rPr>
        <sz val="10"/>
        <rFont val="微软雅黑"/>
        <charset val="134"/>
      </rPr>
      <t xml:space="preserve"> </t>
    </r>
    <r>
      <rPr>
        <sz val="10"/>
        <rFont val="仿宋_GB2312"/>
        <charset val="134"/>
      </rPr>
      <t>2024</t>
    </r>
    <r>
      <rPr>
        <sz val="10"/>
        <rFont val="微软雅黑"/>
        <charset val="134"/>
      </rPr>
      <t xml:space="preserve"> </t>
    </r>
    <r>
      <rPr>
        <sz val="10"/>
        <rFont val="仿宋_GB2312"/>
        <charset val="134"/>
      </rPr>
      <t>学年)</t>
    </r>
  </si>
  <si>
    <t>学院 （公章）：经济与管理学院（中非国际商学院）                                                                         分管领导签字：</t>
  </si>
  <si>
    <t>雷叶暘</t>
  </si>
  <si>
    <t>李佳佳</t>
  </si>
  <si>
    <t>吴良晨</t>
  </si>
  <si>
    <t>王梦婷</t>
  </si>
  <si>
    <t>刘慧慧</t>
  </si>
  <si>
    <t>孙奇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</si>
</sst>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  <numFmt numFmtId="178" formatCode="0.0_ "/>
    <numFmt numFmtId="179" formatCode="0.00_ "/>
    <numFmt numFmtId="180" formatCode="m&quot;月&quot;d&quot;日&quot;;@"/>
    <numFmt numFmtId="181" formatCode="0.00_);[Red]\(0.00\)"/>
    <numFmt numFmtId="182" formatCode="0.0_);[Red]\(0.0\)"/>
    <numFmt numFmtId="183" formatCode="0_);[Red]\(0\)"/>
  </numFmts>
  <fonts count="50">
    <font>
      <sz val="11"/>
      <color theme="1"/>
      <name val="宋体"/>
      <charset val="134"/>
      <scheme val="minor"/>
    </font>
    <font>
      <b/>
      <u/>
      <sz val="14"/>
      <name val="仿宋_GB2312"/>
      <charset val="134"/>
    </font>
    <font>
      <b/>
      <sz val="14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b/>
      <u/>
      <sz val="14"/>
      <name val="仿宋_GB2312"/>
      <charset val="134"/>
    </font>
    <font>
      <b/>
      <sz val="14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0"/>
      <color rgb="FF000000"/>
      <name val="宋体"/>
      <charset val="134"/>
      <scheme val="minor"/>
    </font>
    <font>
      <sz val="10"/>
      <color indexed="10"/>
      <name val="仿宋_GB2312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b/>
      <sz val="10"/>
      <name val="仿宋_GB2312"/>
      <charset val="134"/>
    </font>
    <font>
      <sz val="10"/>
      <name val="Times New Roman Regular"/>
      <charset val="0"/>
    </font>
    <font>
      <sz val="10"/>
      <color indexed="10"/>
      <name val="仿宋_GB2312"/>
      <charset val="134"/>
    </font>
    <font>
      <sz val="10"/>
      <color theme="1"/>
      <name val="宋体"/>
      <charset val="134"/>
      <scheme val="minor"/>
    </font>
    <font>
      <b/>
      <u/>
      <sz val="14"/>
      <name val="仿宋_GB2312"/>
      <family val="3"/>
      <charset val="134"/>
    </font>
    <font>
      <b/>
      <sz val="14"/>
      <name val="仿宋_GB2312"/>
      <family val="3"/>
      <charset val="134"/>
    </font>
    <font>
      <sz val="10"/>
      <name val="仿宋_GB2312"/>
      <family val="3"/>
      <charset val="134"/>
    </font>
    <font>
      <sz val="12"/>
      <name val="仿宋_GB2312"/>
      <family val="3"/>
      <charset val="134"/>
    </font>
    <font>
      <sz val="10"/>
      <color indexed="10"/>
      <name val="仿宋_GB2312"/>
      <family val="3"/>
      <charset val="134"/>
    </font>
    <font>
      <sz val="11"/>
      <color indexed="8"/>
      <name val="宋体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name val="宋体"/>
      <charset val="134"/>
    </font>
    <font>
      <sz val="10"/>
      <name val="微软雅黑"/>
      <charset val="134"/>
    </font>
    <font>
      <sz val="10"/>
      <name val="宋体"/>
      <charset val="0"/>
    </font>
    <font>
      <u/>
      <sz val="14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14" applyNumberFormat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37" fillId="6" borderId="14" applyNumberFormat="0" applyAlignment="0" applyProtection="0">
      <alignment vertical="center"/>
    </xf>
    <xf numFmtId="0" fontId="38" fillId="7" borderId="16" applyNumberFormat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</cellStyleXfs>
  <cellXfs count="13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9" fontId="3" fillId="0" borderId="2" xfId="0" applyNumberFormat="1" applyFont="1" applyFill="1" applyBorder="1" applyAlignment="1">
      <alignment horizontal="center" vertical="center" wrapText="1"/>
    </xf>
    <xf numFmtId="10" fontId="3" fillId="0" borderId="6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179" fontId="8" fillId="0" borderId="2" xfId="0" applyNumberFormat="1" applyFont="1" applyFill="1" applyBorder="1" applyAlignment="1">
      <alignment horizontal="center" vertical="center" wrapText="1"/>
    </xf>
    <xf numFmtId="180" fontId="10" fillId="0" borderId="8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58" fontId="10" fillId="0" borderId="8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81" fontId="8" fillId="0" borderId="2" xfId="0" applyNumberFormat="1" applyFont="1" applyFill="1" applyBorder="1" applyAlignment="1">
      <alignment horizontal="center" vertical="center" wrapText="1"/>
    </xf>
    <xf numFmtId="179" fontId="12" fillId="0" borderId="8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0" fontId="8" fillId="0" borderId="2" xfId="3" applyNumberFormat="1" applyFont="1" applyFill="1" applyBorder="1" applyAlignment="1">
      <alignment horizontal="center" vertical="center" wrapText="1"/>
    </xf>
    <xf numFmtId="179" fontId="7" fillId="0" borderId="0" xfId="0" applyNumberFormat="1" applyFont="1" applyFill="1" applyAlignment="1">
      <alignment horizontal="center" vertical="center" wrapText="1"/>
    </xf>
    <xf numFmtId="179" fontId="8" fillId="0" borderId="0" xfId="0" applyNumberFormat="1" applyFont="1" applyFill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left" vertical="center" wrapText="1"/>
    </xf>
    <xf numFmtId="179" fontId="8" fillId="0" borderId="4" xfId="0" applyNumberFormat="1" applyFont="1" applyFill="1" applyBorder="1" applyAlignment="1">
      <alignment horizontal="center" vertical="center" wrapText="1"/>
    </xf>
    <xf numFmtId="179" fontId="8" fillId="0" borderId="5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179" fontId="8" fillId="0" borderId="7" xfId="0" applyNumberFormat="1" applyFont="1" applyFill="1" applyBorder="1" applyAlignment="1">
      <alignment horizontal="center" vertical="center" wrapText="1"/>
    </xf>
    <xf numFmtId="179" fontId="8" fillId="2" borderId="2" xfId="0" applyNumberFormat="1" applyFont="1" applyFill="1" applyBorder="1" applyAlignment="1">
      <alignment horizontal="center" vertical="center" wrapText="1"/>
    </xf>
    <xf numFmtId="179" fontId="8" fillId="0" borderId="3" xfId="0" applyNumberFormat="1" applyFont="1" applyFill="1" applyBorder="1" applyAlignment="1">
      <alignment horizontal="center" vertical="center" wrapText="1"/>
    </xf>
    <xf numFmtId="179" fontId="8" fillId="0" borderId="6" xfId="0" applyNumberFormat="1" applyFont="1" applyFill="1" applyBorder="1" applyAlignment="1">
      <alignment horizontal="center" vertical="center" wrapText="1"/>
    </xf>
    <xf numFmtId="10" fontId="7" fillId="0" borderId="0" xfId="0" applyNumberFormat="1" applyFont="1" applyFill="1" applyAlignment="1">
      <alignment horizontal="center" vertical="center" wrapText="1"/>
    </xf>
    <xf numFmtId="10" fontId="8" fillId="0" borderId="0" xfId="0" applyNumberFormat="1" applyFont="1" applyFill="1" applyAlignment="1">
      <alignment horizontal="center" vertical="center" wrapText="1"/>
    </xf>
    <xf numFmtId="10" fontId="9" fillId="0" borderId="1" xfId="0" applyNumberFormat="1" applyFont="1" applyFill="1" applyBorder="1" applyAlignment="1">
      <alignment horizontal="left" vertical="center" wrapText="1"/>
    </xf>
    <xf numFmtId="10" fontId="8" fillId="0" borderId="3" xfId="0" applyNumberFormat="1" applyFont="1" applyFill="1" applyBorder="1" applyAlignment="1">
      <alignment horizontal="center" vertical="center" wrapText="1"/>
    </xf>
    <xf numFmtId="10" fontId="8" fillId="0" borderId="6" xfId="0" applyNumberFormat="1" applyFont="1" applyFill="1" applyBorder="1" applyAlignment="1">
      <alignment horizontal="center" vertical="center" wrapText="1"/>
    </xf>
    <xf numFmtId="10" fontId="8" fillId="0" borderId="2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81" fontId="8" fillId="3" borderId="2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left" vertical="center" wrapText="1"/>
    </xf>
    <xf numFmtId="2" fontId="8" fillId="3" borderId="2" xfId="0" applyNumberFormat="1" applyFont="1" applyFill="1" applyBorder="1" applyAlignment="1">
      <alignment horizontal="center" vertical="center" wrapText="1"/>
    </xf>
    <xf numFmtId="181" fontId="8" fillId="0" borderId="0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82" fontId="8" fillId="0" borderId="2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10" fontId="8" fillId="0" borderId="2" xfId="3" applyNumberFormat="1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49" fontId="18" fillId="0" borderId="10" xfId="0" applyNumberFormat="1" applyFont="1" applyFill="1" applyBorder="1" applyAlignment="1">
      <alignment horizontal="left" vertical="center" wrapText="1"/>
    </xf>
    <xf numFmtId="10" fontId="3" fillId="0" borderId="2" xfId="3" applyNumberFormat="1" applyFont="1" applyBorder="1" applyAlignment="1">
      <alignment horizontal="center" vertical="center" wrapText="1"/>
    </xf>
    <xf numFmtId="183" fontId="8" fillId="0" borderId="3" xfId="0" applyNumberFormat="1" applyFont="1" applyFill="1" applyBorder="1" applyAlignment="1">
      <alignment horizontal="center" vertical="center" wrapText="1"/>
    </xf>
    <xf numFmtId="183" fontId="8" fillId="0" borderId="6" xfId="0" applyNumberFormat="1" applyFont="1" applyFill="1" applyBorder="1" applyAlignment="1">
      <alignment horizontal="center" vertical="center" wrapText="1"/>
    </xf>
    <xf numFmtId="183" fontId="8" fillId="0" borderId="2" xfId="0" applyNumberFormat="1" applyFont="1" applyFill="1" applyBorder="1" applyAlignment="1">
      <alignment horizontal="center" vertical="center" wrapText="1"/>
    </xf>
    <xf numFmtId="49" fontId="11" fillId="0" borderId="10" xfId="0" applyNumberFormat="1" applyFont="1" applyFill="1" applyBorder="1" applyAlignment="1">
      <alignment horizontal="left" vertical="center" wrapText="1"/>
    </xf>
    <xf numFmtId="0" fontId="19" fillId="0" borderId="0" xfId="0" applyFont="1">
      <alignment vertical="center"/>
    </xf>
    <xf numFmtId="49" fontId="20" fillId="0" borderId="0" xfId="0" applyNumberFormat="1" applyFont="1" applyFill="1" applyBorder="1" applyAlignment="1">
      <alignment horizontal="center" vertical="center" wrapText="1"/>
    </xf>
    <xf numFmtId="49" fontId="21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9" fontId="22" fillId="0" borderId="2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179" fontId="22" fillId="0" borderId="2" xfId="0" applyNumberFormat="1" applyFont="1" applyFill="1" applyBorder="1" applyAlignment="1">
      <alignment horizontal="center" vertical="center" wrapText="1"/>
    </xf>
    <xf numFmtId="49" fontId="24" fillId="0" borderId="10" xfId="0" applyNumberFormat="1" applyFont="1" applyFill="1" applyBorder="1" applyAlignment="1">
      <alignment horizontal="left" vertical="center" wrapText="1"/>
    </xf>
    <xf numFmtId="0" fontId="22" fillId="2" borderId="2" xfId="0" applyFont="1" applyFill="1" applyBorder="1" applyAlignment="1">
      <alignment horizontal="center" vertical="center" wrapText="1"/>
    </xf>
    <xf numFmtId="176" fontId="22" fillId="0" borderId="2" xfId="0" applyNumberFormat="1" applyFont="1" applyFill="1" applyBorder="1" applyAlignment="1">
      <alignment horizontal="center" vertical="center" wrapText="1"/>
    </xf>
    <xf numFmtId="10" fontId="22" fillId="0" borderId="2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center" vertical="center"/>
    </xf>
    <xf numFmtId="49" fontId="25" fillId="0" borderId="8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183" fontId="0" fillId="0" borderId="0" xfId="0" applyNumberFormat="1">
      <alignment vertical="center"/>
    </xf>
    <xf numFmtId="183" fontId="7" fillId="0" borderId="0" xfId="0" applyNumberFormat="1" applyFont="1" applyFill="1" applyBorder="1" applyAlignment="1">
      <alignment horizontal="center" vertical="center" wrapText="1"/>
    </xf>
    <xf numFmtId="183" fontId="8" fillId="0" borderId="0" xfId="0" applyNumberFormat="1" applyFont="1" applyFill="1" applyBorder="1" applyAlignment="1">
      <alignment horizontal="center" vertical="center" wrapText="1"/>
    </xf>
    <xf numFmtId="183" fontId="9" fillId="0" borderId="1" xfId="0" applyNumberFormat="1" applyFont="1" applyFill="1" applyBorder="1" applyAlignment="1">
      <alignment horizontal="left" vertical="center" wrapText="1"/>
    </xf>
    <xf numFmtId="181" fontId="15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183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179" fontId="15" fillId="0" borderId="2" xfId="0" applyNumberFormat="1" applyFont="1" applyFill="1" applyBorder="1" applyAlignment="1">
      <alignment horizontal="center" vertical="center" wrapText="1"/>
    </xf>
    <xf numFmtId="181" fontId="7" fillId="0" borderId="0" xfId="0" applyNumberFormat="1" applyFont="1" applyFill="1" applyBorder="1" applyAlignment="1">
      <alignment horizontal="center" vertical="center" wrapText="1"/>
    </xf>
    <xf numFmtId="9" fontId="7" fillId="0" borderId="0" xfId="3" applyFont="1" applyAlignment="1">
      <alignment horizontal="center" vertical="center" wrapText="1"/>
    </xf>
    <xf numFmtId="9" fontId="8" fillId="0" borderId="0" xfId="3" applyFont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left" vertical="center" wrapText="1"/>
    </xf>
    <xf numFmtId="9" fontId="9" fillId="0" borderId="1" xfId="3" applyFont="1" applyBorder="1" applyAlignment="1">
      <alignment horizontal="left" vertical="center" wrapText="1"/>
    </xf>
    <xf numFmtId="181" fontId="8" fillId="0" borderId="3" xfId="0" applyNumberFormat="1" applyFont="1" applyFill="1" applyBorder="1" applyAlignment="1">
      <alignment horizontal="center" vertical="center" wrapText="1"/>
    </xf>
    <xf numFmtId="9" fontId="8" fillId="0" borderId="3" xfId="3" applyFont="1" applyBorder="1" applyAlignment="1">
      <alignment horizontal="center" vertical="center" wrapText="1"/>
    </xf>
    <xf numFmtId="181" fontId="8" fillId="0" borderId="6" xfId="0" applyNumberFormat="1" applyFont="1" applyFill="1" applyBorder="1" applyAlignment="1">
      <alignment horizontal="center" vertical="center" wrapText="1"/>
    </xf>
    <xf numFmtId="9" fontId="8" fillId="0" borderId="6" xfId="3" applyFont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left" vertical="center" wrapText="1"/>
    </xf>
    <xf numFmtId="0" fontId="26" fillId="0" borderId="2" xfId="0" applyFont="1" applyFill="1" applyBorder="1" applyAlignment="1">
      <alignment horizontal="center" vertical="center" wrapText="1"/>
    </xf>
    <xf numFmtId="49" fontId="26" fillId="0" borderId="2" xfId="0" applyNumberFormat="1" applyFont="1" applyFill="1" applyBorder="1" applyAlignment="1">
      <alignment horizontal="center" vertical="center" wrapText="1"/>
    </xf>
    <xf numFmtId="176" fontId="26" fillId="0" borderId="2" xfId="0" applyNumberFormat="1" applyFont="1" applyFill="1" applyBorder="1" applyAlignment="1">
      <alignment horizontal="center" vertical="center" wrapText="1"/>
    </xf>
    <xf numFmtId="49" fontId="18" fillId="0" borderId="0" xfId="0" applyNumberFormat="1" applyFont="1" applyFill="1" applyBorder="1" applyAlignment="1">
      <alignment horizontal="left" vertical="center" wrapText="1"/>
    </xf>
    <xf numFmtId="181" fontId="3" fillId="0" borderId="2" xfId="0" applyNumberFormat="1" applyFont="1" applyFill="1" applyBorder="1" applyAlignment="1">
      <alignment horizontal="center" vertical="center" wrapText="1"/>
    </xf>
    <xf numFmtId="181" fontId="26" fillId="0" borderId="2" xfId="0" applyNumberFormat="1" applyFont="1" applyFill="1" applyBorder="1" applyAlignment="1">
      <alignment horizontal="center" vertical="center" wrapText="1"/>
    </xf>
    <xf numFmtId="10" fontId="3" fillId="0" borderId="2" xfId="0" applyNumberFormat="1" applyFont="1" applyFill="1" applyBorder="1" applyAlignment="1">
      <alignment horizontal="center" vertical="center" wrapText="1"/>
    </xf>
    <xf numFmtId="181" fontId="3" fillId="0" borderId="3" xfId="0" applyNumberFormat="1" applyFont="1" applyFill="1" applyBorder="1" applyAlignment="1">
      <alignment horizontal="center" vertical="center" wrapText="1"/>
    </xf>
    <xf numFmtId="10" fontId="26" fillId="0" borderId="2" xfId="0" applyNumberFormat="1" applyFont="1" applyFill="1" applyBorder="1" applyAlignment="1">
      <alignment horizontal="center" vertical="center" wrapText="1"/>
    </xf>
    <xf numFmtId="0" fontId="26" fillId="3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 quotePrefix="1">
      <alignment horizontal="center" vertical="center" wrapText="1"/>
    </xf>
    <xf numFmtId="183" fontId="8" fillId="0" borderId="2" xfId="0" applyNumberFormat="1" applyFont="1" applyFill="1" applyBorder="1" applyAlignment="1" quotePrefix="1">
      <alignment horizontal="center" vertical="center" wrapText="1"/>
    </xf>
    <xf numFmtId="183" fontId="8" fillId="0" borderId="2" xfId="0" applyNumberFormat="1" applyFont="1" applyFill="1" applyBorder="1" applyAlignment="1" quotePrefix="1">
      <alignment horizontal="center" vertical="center"/>
    </xf>
    <xf numFmtId="0" fontId="22" fillId="0" borderId="2" xfId="0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  <xf numFmtId="0" fontId="13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  <xf numFmtId="0" fontId="14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0"/>
  <sheetViews>
    <sheetView tabSelected="1" workbookViewId="0">
      <selection activeCell="A2" sqref="A2:X2"/>
    </sheetView>
  </sheetViews>
  <sheetFormatPr defaultColWidth="8.725" defaultRowHeight="13.5"/>
  <cols>
    <col min="2" max="2" width="12.75" customWidth="1"/>
    <col min="4" max="4" width="10.875" customWidth="1"/>
    <col min="14" max="14" width="11.125"/>
  </cols>
  <sheetData>
    <row r="1" ht="18.75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ht="14.25" spans="1:24">
      <c r="A3" s="123" t="s">
        <v>2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</row>
    <row r="4" spans="1:24">
      <c r="A4" s="5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/>
      <c r="G4" s="10"/>
      <c r="H4" s="10"/>
      <c r="I4" s="10"/>
      <c r="J4" s="10" t="s">
        <v>8</v>
      </c>
      <c r="K4" s="10"/>
      <c r="L4" s="10"/>
      <c r="M4" s="10"/>
      <c r="N4" s="10"/>
      <c r="O4" s="10"/>
      <c r="P4" s="10" t="s">
        <v>9</v>
      </c>
      <c r="Q4" s="10"/>
      <c r="R4" s="10"/>
      <c r="S4" s="10"/>
      <c r="T4" s="10"/>
      <c r="U4" s="13" t="s">
        <v>10</v>
      </c>
      <c r="V4" s="10" t="s">
        <v>11</v>
      </c>
      <c r="W4" s="10" t="s">
        <v>12</v>
      </c>
      <c r="X4" s="10" t="s">
        <v>13</v>
      </c>
    </row>
    <row r="5" ht="48" spans="1:24">
      <c r="A5" s="5"/>
      <c r="B5" s="10"/>
      <c r="C5" s="10"/>
      <c r="D5" s="10"/>
      <c r="E5" s="124" t="s">
        <v>14</v>
      </c>
      <c r="F5" s="124" t="s">
        <v>15</v>
      </c>
      <c r="G5" s="10" t="s">
        <v>16</v>
      </c>
      <c r="H5" s="10" t="s">
        <v>17</v>
      </c>
      <c r="I5" s="16" t="s">
        <v>18</v>
      </c>
      <c r="J5" s="10" t="s">
        <v>19</v>
      </c>
      <c r="K5" s="10" t="s">
        <v>20</v>
      </c>
      <c r="L5" s="10" t="s">
        <v>21</v>
      </c>
      <c r="M5" s="10" t="s">
        <v>22</v>
      </c>
      <c r="N5" s="10" t="s">
        <v>23</v>
      </c>
      <c r="O5" s="16" t="s">
        <v>24</v>
      </c>
      <c r="P5" s="10" t="s">
        <v>25</v>
      </c>
      <c r="Q5" s="10" t="s">
        <v>26</v>
      </c>
      <c r="R5" s="10" t="s">
        <v>27</v>
      </c>
      <c r="S5" s="10" t="s">
        <v>28</v>
      </c>
      <c r="T5" s="16" t="s">
        <v>29</v>
      </c>
      <c r="U5" s="13"/>
      <c r="V5" s="10"/>
      <c r="W5" s="10"/>
      <c r="X5" s="10"/>
    </row>
    <row r="6" ht="24" customHeight="1" spans="1:24">
      <c r="A6" s="5" t="s">
        <v>30</v>
      </c>
      <c r="B6" s="11">
        <v>2022205000010</v>
      </c>
      <c r="C6" s="10" t="s">
        <v>31</v>
      </c>
      <c r="D6" s="10" t="s">
        <v>32</v>
      </c>
      <c r="E6" s="10">
        <v>70</v>
      </c>
      <c r="F6" s="10">
        <v>-2.25</v>
      </c>
      <c r="G6" s="10">
        <f t="shared" ref="G6:G19" si="0">E6+F6</f>
        <v>67.75</v>
      </c>
      <c r="H6" s="10">
        <v>91.75</v>
      </c>
      <c r="I6" s="128">
        <f t="shared" ref="I6:I19" si="1">30*G6/H6</f>
        <v>22.1525885558583</v>
      </c>
      <c r="J6" s="10">
        <v>15</v>
      </c>
      <c r="K6" s="10">
        <v>15</v>
      </c>
      <c r="L6" s="10">
        <v>65</v>
      </c>
      <c r="M6" s="10">
        <v>65</v>
      </c>
      <c r="N6" s="10">
        <f>L6/M6*45</f>
        <v>45</v>
      </c>
      <c r="O6" s="128">
        <f>J6/K6*15+N6</f>
        <v>60</v>
      </c>
      <c r="P6" s="10">
        <v>30</v>
      </c>
      <c r="Q6" s="10">
        <v>1</v>
      </c>
      <c r="R6" s="10">
        <f t="shared" ref="R6:R19" si="2">P6+Q6</f>
        <v>31</v>
      </c>
      <c r="S6" s="10">
        <v>50.25</v>
      </c>
      <c r="T6" s="128">
        <f>10*R6/S6</f>
        <v>6.16915422885572</v>
      </c>
      <c r="U6" s="128">
        <f>I6+O6+T6</f>
        <v>88.321742784714</v>
      </c>
      <c r="V6" s="10">
        <v>1</v>
      </c>
      <c r="W6" s="10">
        <v>14</v>
      </c>
      <c r="X6" s="130">
        <f t="shared" ref="X6:X19" si="3">V6/W6</f>
        <v>0.0714285714285714</v>
      </c>
    </row>
    <row r="7" ht="24" customHeight="1" spans="1:24">
      <c r="A7" s="5" t="s">
        <v>33</v>
      </c>
      <c r="B7" s="11">
        <v>2022205000009</v>
      </c>
      <c r="C7" s="10" t="s">
        <v>31</v>
      </c>
      <c r="D7" s="10" t="s">
        <v>32</v>
      </c>
      <c r="E7" s="10">
        <v>70</v>
      </c>
      <c r="F7" s="10">
        <v>14</v>
      </c>
      <c r="G7" s="10">
        <f t="shared" si="0"/>
        <v>84</v>
      </c>
      <c r="H7" s="10">
        <v>91.75</v>
      </c>
      <c r="I7" s="128">
        <f t="shared" si="1"/>
        <v>27.4659400544959</v>
      </c>
      <c r="J7" s="10">
        <v>15</v>
      </c>
      <c r="K7" s="10">
        <v>15</v>
      </c>
      <c r="L7" s="10">
        <v>42</v>
      </c>
      <c r="M7" s="10">
        <v>65</v>
      </c>
      <c r="N7" s="17">
        <f t="shared" ref="N7:N19" si="4">L7/M7*45</f>
        <v>29.0769230769231</v>
      </c>
      <c r="O7" s="128">
        <f t="shared" ref="O7:O19" si="5">J7/K7*15+N7</f>
        <v>44.0769230769231</v>
      </c>
      <c r="P7" s="10">
        <v>30</v>
      </c>
      <c r="Q7" s="129">
        <v>20.25</v>
      </c>
      <c r="R7" s="10">
        <f t="shared" si="2"/>
        <v>50.25</v>
      </c>
      <c r="S7" s="10">
        <v>50.25</v>
      </c>
      <c r="T7" s="128">
        <f t="shared" ref="T6:T19" si="6">10*R7/S7</f>
        <v>10</v>
      </c>
      <c r="U7" s="128">
        <f t="shared" ref="U7:U19" si="7">I7+O7+T7</f>
        <v>81.542863131419</v>
      </c>
      <c r="V7" s="10">
        <v>2</v>
      </c>
      <c r="W7" s="10">
        <v>14</v>
      </c>
      <c r="X7" s="130">
        <f t="shared" si="3"/>
        <v>0.142857142857143</v>
      </c>
    </row>
    <row r="8" ht="24" customHeight="1" spans="1:24">
      <c r="A8" s="5" t="s">
        <v>34</v>
      </c>
      <c r="B8" s="11">
        <v>2022205000008</v>
      </c>
      <c r="C8" s="10" t="s">
        <v>31</v>
      </c>
      <c r="D8" s="10" t="s">
        <v>32</v>
      </c>
      <c r="E8" s="10">
        <v>70</v>
      </c>
      <c r="F8" s="10">
        <v>21.75</v>
      </c>
      <c r="G8" s="10">
        <f t="shared" si="0"/>
        <v>91.75</v>
      </c>
      <c r="H8" s="10">
        <v>91.75</v>
      </c>
      <c r="I8" s="128">
        <f t="shared" si="1"/>
        <v>30</v>
      </c>
      <c r="J8" s="10">
        <v>15</v>
      </c>
      <c r="K8" s="10">
        <v>15</v>
      </c>
      <c r="L8" s="10">
        <v>38.7</v>
      </c>
      <c r="M8" s="10">
        <v>65</v>
      </c>
      <c r="N8" s="17">
        <f t="shared" si="4"/>
        <v>26.7923076923077</v>
      </c>
      <c r="O8" s="128">
        <f t="shared" si="5"/>
        <v>41.7923076923077</v>
      </c>
      <c r="P8" s="10">
        <v>30</v>
      </c>
      <c r="Q8" s="10">
        <v>4.5</v>
      </c>
      <c r="R8" s="10">
        <f t="shared" si="2"/>
        <v>34.5</v>
      </c>
      <c r="S8" s="10">
        <v>50.25</v>
      </c>
      <c r="T8" s="128">
        <f t="shared" si="6"/>
        <v>6.86567164179105</v>
      </c>
      <c r="U8" s="128">
        <f t="shared" si="7"/>
        <v>78.6579793340987</v>
      </c>
      <c r="V8" s="10">
        <v>3</v>
      </c>
      <c r="W8" s="10">
        <v>14</v>
      </c>
      <c r="X8" s="130">
        <f t="shared" si="3"/>
        <v>0.214285714285714</v>
      </c>
    </row>
    <row r="9" ht="24" customHeight="1" spans="1:24">
      <c r="A9" s="5" t="s">
        <v>35</v>
      </c>
      <c r="B9" s="11">
        <v>2022205000011</v>
      </c>
      <c r="C9" s="10" t="s">
        <v>31</v>
      </c>
      <c r="D9" s="10" t="s">
        <v>32</v>
      </c>
      <c r="E9" s="10">
        <v>70</v>
      </c>
      <c r="F9" s="17">
        <v>9.375</v>
      </c>
      <c r="G9" s="17">
        <f t="shared" si="0"/>
        <v>79.375</v>
      </c>
      <c r="H9" s="10">
        <v>91.75</v>
      </c>
      <c r="I9" s="128">
        <f t="shared" si="1"/>
        <v>25.9536784741144</v>
      </c>
      <c r="J9" s="10">
        <v>14</v>
      </c>
      <c r="K9" s="10">
        <v>15</v>
      </c>
      <c r="L9" s="129">
        <v>14.72</v>
      </c>
      <c r="M9" s="10">
        <v>65</v>
      </c>
      <c r="N9" s="17">
        <f t="shared" si="4"/>
        <v>10.1907692307692</v>
      </c>
      <c r="O9" s="128">
        <f t="shared" si="5"/>
        <v>24.1907692307692</v>
      </c>
      <c r="P9" s="10">
        <v>30</v>
      </c>
      <c r="Q9" s="10">
        <v>6</v>
      </c>
      <c r="R9" s="10">
        <f t="shared" si="2"/>
        <v>36</v>
      </c>
      <c r="S9" s="10">
        <v>50.25</v>
      </c>
      <c r="T9" s="128">
        <f t="shared" si="6"/>
        <v>7.16417910447761</v>
      </c>
      <c r="U9" s="128">
        <f t="shared" si="7"/>
        <v>57.3086268093613</v>
      </c>
      <c r="V9" s="10">
        <v>4</v>
      </c>
      <c r="W9" s="10">
        <v>14</v>
      </c>
      <c r="X9" s="130">
        <f t="shared" si="3"/>
        <v>0.285714285714286</v>
      </c>
    </row>
    <row r="10" ht="24" customHeight="1" spans="1:24">
      <c r="A10" s="5" t="s">
        <v>36</v>
      </c>
      <c r="B10" s="11">
        <v>2022205000012</v>
      </c>
      <c r="C10" s="10" t="s">
        <v>31</v>
      </c>
      <c r="D10" s="10" t="s">
        <v>32</v>
      </c>
      <c r="E10" s="10">
        <v>70</v>
      </c>
      <c r="F10" s="10">
        <v>1</v>
      </c>
      <c r="G10" s="10">
        <f t="shared" si="0"/>
        <v>71</v>
      </c>
      <c r="H10" s="10">
        <v>91.75</v>
      </c>
      <c r="I10" s="128">
        <f t="shared" si="1"/>
        <v>23.2152588555858</v>
      </c>
      <c r="J10" s="10">
        <v>15</v>
      </c>
      <c r="K10" s="10">
        <v>15</v>
      </c>
      <c r="L10" s="10">
        <v>15.5</v>
      </c>
      <c r="M10" s="10">
        <v>65</v>
      </c>
      <c r="N10" s="17">
        <f t="shared" si="4"/>
        <v>10.7307692307692</v>
      </c>
      <c r="O10" s="128">
        <f t="shared" si="5"/>
        <v>25.7307692307692</v>
      </c>
      <c r="P10" s="6">
        <v>30</v>
      </c>
      <c r="Q10" s="6">
        <v>0.5</v>
      </c>
      <c r="R10" s="6">
        <f t="shared" si="2"/>
        <v>30.5</v>
      </c>
      <c r="S10" s="10">
        <v>50.25</v>
      </c>
      <c r="T10" s="131">
        <f t="shared" si="6"/>
        <v>6.06965174129353</v>
      </c>
      <c r="U10" s="128">
        <f t="shared" si="7"/>
        <v>55.0156798276486</v>
      </c>
      <c r="V10" s="10">
        <v>5</v>
      </c>
      <c r="W10" s="10">
        <v>14</v>
      </c>
      <c r="X10" s="130">
        <f t="shared" si="3"/>
        <v>0.357142857142857</v>
      </c>
    </row>
    <row r="11" ht="24" customHeight="1" spans="1:24">
      <c r="A11" s="5" t="s">
        <v>37</v>
      </c>
      <c r="B11" s="11">
        <v>2022205000013</v>
      </c>
      <c r="C11" s="10" t="s">
        <v>31</v>
      </c>
      <c r="D11" s="10" t="s">
        <v>32</v>
      </c>
      <c r="E11" s="10">
        <v>70</v>
      </c>
      <c r="F11" s="10">
        <v>7</v>
      </c>
      <c r="G11" s="10">
        <f t="shared" si="0"/>
        <v>77</v>
      </c>
      <c r="H11" s="10">
        <v>91.75</v>
      </c>
      <c r="I11" s="128">
        <f t="shared" si="1"/>
        <v>25.1771117166213</v>
      </c>
      <c r="J11" s="10">
        <v>15</v>
      </c>
      <c r="K11" s="10">
        <v>15</v>
      </c>
      <c r="L11" s="10">
        <v>11.1</v>
      </c>
      <c r="M11" s="10">
        <v>65</v>
      </c>
      <c r="N11" s="17">
        <f t="shared" si="4"/>
        <v>7.68461538461538</v>
      </c>
      <c r="O11" s="128">
        <f t="shared" si="5"/>
        <v>22.6846153846154</v>
      </c>
      <c r="P11" s="10">
        <v>30</v>
      </c>
      <c r="Q11" s="10">
        <v>0</v>
      </c>
      <c r="R11" s="10">
        <f t="shared" si="2"/>
        <v>30</v>
      </c>
      <c r="S11" s="10">
        <v>50.25</v>
      </c>
      <c r="T11" s="128">
        <f t="shared" si="6"/>
        <v>5.97014925373134</v>
      </c>
      <c r="U11" s="128">
        <f t="shared" si="7"/>
        <v>53.831876354968</v>
      </c>
      <c r="V11" s="10">
        <v>6</v>
      </c>
      <c r="W11" s="10">
        <v>14</v>
      </c>
      <c r="X11" s="130">
        <f t="shared" si="3"/>
        <v>0.428571428571429</v>
      </c>
    </row>
    <row r="12" ht="24" customHeight="1" spans="1:24">
      <c r="A12" s="125" t="s">
        <v>38</v>
      </c>
      <c r="B12" s="126">
        <v>2022205000006</v>
      </c>
      <c r="C12" s="10" t="s">
        <v>31</v>
      </c>
      <c r="D12" s="124" t="s">
        <v>32</v>
      </c>
      <c r="E12" s="124">
        <v>70</v>
      </c>
      <c r="F12" s="124">
        <v>0</v>
      </c>
      <c r="G12" s="124">
        <f t="shared" si="0"/>
        <v>70</v>
      </c>
      <c r="H12" s="124">
        <v>91.75</v>
      </c>
      <c r="I12" s="129">
        <f t="shared" si="1"/>
        <v>22.8882833787466</v>
      </c>
      <c r="J12" s="124">
        <v>15</v>
      </c>
      <c r="K12" s="124">
        <v>15</v>
      </c>
      <c r="L12" s="124">
        <v>10</v>
      </c>
      <c r="M12" s="124">
        <v>65</v>
      </c>
      <c r="N12" s="17">
        <f t="shared" si="4"/>
        <v>6.92307692307692</v>
      </c>
      <c r="O12" s="128">
        <f t="shared" si="5"/>
        <v>21.9230769230769</v>
      </c>
      <c r="P12" s="124">
        <v>30</v>
      </c>
      <c r="Q12" s="124">
        <v>0</v>
      </c>
      <c r="R12" s="124">
        <f t="shared" si="2"/>
        <v>30</v>
      </c>
      <c r="S12" s="10">
        <v>50.25</v>
      </c>
      <c r="T12" s="129">
        <f t="shared" si="6"/>
        <v>5.97014925373134</v>
      </c>
      <c r="U12" s="128">
        <f t="shared" si="7"/>
        <v>50.7815095555549</v>
      </c>
      <c r="V12" s="124">
        <v>7</v>
      </c>
      <c r="W12" s="124">
        <v>14</v>
      </c>
      <c r="X12" s="132">
        <f t="shared" si="3"/>
        <v>0.5</v>
      </c>
    </row>
    <row r="13" ht="24" customHeight="1" spans="1:24">
      <c r="A13" s="125" t="s">
        <v>39</v>
      </c>
      <c r="B13" s="126">
        <v>2022205000001</v>
      </c>
      <c r="C13" s="10" t="s">
        <v>31</v>
      </c>
      <c r="D13" s="124" t="s">
        <v>32</v>
      </c>
      <c r="E13" s="124">
        <v>70</v>
      </c>
      <c r="F13" s="124">
        <v>8.5</v>
      </c>
      <c r="G13" s="124">
        <f t="shared" si="0"/>
        <v>78.5</v>
      </c>
      <c r="H13" s="124">
        <v>91.75</v>
      </c>
      <c r="I13" s="129">
        <f t="shared" si="1"/>
        <v>25.6675749318801</v>
      </c>
      <c r="J13" s="124">
        <v>14</v>
      </c>
      <c r="K13" s="124">
        <v>15</v>
      </c>
      <c r="L13" s="124">
        <v>3</v>
      </c>
      <c r="M13" s="124">
        <v>65</v>
      </c>
      <c r="N13" s="17">
        <f t="shared" si="4"/>
        <v>2.07692307692308</v>
      </c>
      <c r="O13" s="128">
        <f t="shared" si="5"/>
        <v>16.0769230769231</v>
      </c>
      <c r="P13" s="124">
        <v>30</v>
      </c>
      <c r="Q13" s="124">
        <v>0</v>
      </c>
      <c r="R13" s="124">
        <f t="shared" si="2"/>
        <v>30</v>
      </c>
      <c r="S13" s="10">
        <v>50.25</v>
      </c>
      <c r="T13" s="129">
        <f t="shared" si="6"/>
        <v>5.97014925373134</v>
      </c>
      <c r="U13" s="128">
        <f t="shared" si="7"/>
        <v>47.7146472625345</v>
      </c>
      <c r="V13" s="124">
        <v>8</v>
      </c>
      <c r="W13" s="124">
        <v>14</v>
      </c>
      <c r="X13" s="132">
        <f t="shared" si="3"/>
        <v>0.571428571428571</v>
      </c>
    </row>
    <row r="14" ht="24" customHeight="1" spans="1:24">
      <c r="A14" s="5" t="s">
        <v>40</v>
      </c>
      <c r="B14" s="134" t="s">
        <v>41</v>
      </c>
      <c r="C14" s="10" t="s">
        <v>31</v>
      </c>
      <c r="D14" s="10" t="s">
        <v>32</v>
      </c>
      <c r="E14" s="10">
        <v>70</v>
      </c>
      <c r="F14" s="10">
        <v>4</v>
      </c>
      <c r="G14" s="10">
        <f t="shared" si="0"/>
        <v>74</v>
      </c>
      <c r="H14" s="10">
        <v>91.75</v>
      </c>
      <c r="I14" s="128">
        <f t="shared" si="1"/>
        <v>24.1961852861035</v>
      </c>
      <c r="J14" s="10">
        <v>15</v>
      </c>
      <c r="K14" s="10">
        <v>15</v>
      </c>
      <c r="L14" s="10">
        <v>0</v>
      </c>
      <c r="M14" s="10">
        <v>65</v>
      </c>
      <c r="N14" s="11">
        <f t="shared" si="4"/>
        <v>0</v>
      </c>
      <c r="O14" s="128">
        <f t="shared" si="5"/>
        <v>15</v>
      </c>
      <c r="P14" s="10">
        <v>30</v>
      </c>
      <c r="Q14" s="10">
        <v>2</v>
      </c>
      <c r="R14" s="10">
        <f t="shared" si="2"/>
        <v>32</v>
      </c>
      <c r="S14" s="10">
        <v>50.25</v>
      </c>
      <c r="T14" s="128">
        <f t="shared" si="6"/>
        <v>6.3681592039801</v>
      </c>
      <c r="U14" s="128">
        <f t="shared" si="7"/>
        <v>45.5643444900836</v>
      </c>
      <c r="V14" s="10">
        <v>9</v>
      </c>
      <c r="W14" s="10">
        <v>14</v>
      </c>
      <c r="X14" s="130">
        <f t="shared" si="3"/>
        <v>0.642857142857143</v>
      </c>
    </row>
    <row r="15" ht="24" customHeight="1" spans="1:24">
      <c r="A15" s="5" t="s">
        <v>42</v>
      </c>
      <c r="B15" s="11">
        <v>2022205000003</v>
      </c>
      <c r="C15" s="10" t="s">
        <v>31</v>
      </c>
      <c r="D15" s="10" t="s">
        <v>32</v>
      </c>
      <c r="E15" s="10">
        <v>70</v>
      </c>
      <c r="F15" s="10">
        <v>0</v>
      </c>
      <c r="G15" s="10">
        <f t="shared" si="0"/>
        <v>70</v>
      </c>
      <c r="H15" s="10">
        <v>91.75</v>
      </c>
      <c r="I15" s="128">
        <f t="shared" si="1"/>
        <v>22.8882833787466</v>
      </c>
      <c r="J15" s="10">
        <v>15</v>
      </c>
      <c r="K15" s="10">
        <v>15</v>
      </c>
      <c r="L15" s="10">
        <v>0</v>
      </c>
      <c r="M15" s="10">
        <v>65</v>
      </c>
      <c r="N15" s="11">
        <f t="shared" si="4"/>
        <v>0</v>
      </c>
      <c r="O15" s="128">
        <f t="shared" si="5"/>
        <v>15</v>
      </c>
      <c r="P15" s="10">
        <v>30</v>
      </c>
      <c r="Q15" s="10">
        <v>1</v>
      </c>
      <c r="R15" s="10">
        <f t="shared" si="2"/>
        <v>31</v>
      </c>
      <c r="S15" s="10">
        <v>50.25</v>
      </c>
      <c r="T15" s="128">
        <f t="shared" si="6"/>
        <v>6.16915422885572</v>
      </c>
      <c r="U15" s="128">
        <f t="shared" si="7"/>
        <v>44.0574376076023</v>
      </c>
      <c r="V15" s="10">
        <v>10</v>
      </c>
      <c r="W15" s="10">
        <v>14</v>
      </c>
      <c r="X15" s="130">
        <f t="shared" si="3"/>
        <v>0.714285714285714</v>
      </c>
    </row>
    <row r="16" ht="24" customHeight="1" spans="1:24">
      <c r="A16" s="5" t="s">
        <v>43</v>
      </c>
      <c r="B16" s="11">
        <v>2022205000014</v>
      </c>
      <c r="C16" s="10" t="s">
        <v>31</v>
      </c>
      <c r="D16" s="10" t="s">
        <v>32</v>
      </c>
      <c r="E16" s="10">
        <v>70</v>
      </c>
      <c r="F16" s="10">
        <v>-1</v>
      </c>
      <c r="G16" s="10">
        <f t="shared" si="0"/>
        <v>69</v>
      </c>
      <c r="H16" s="10">
        <v>91.75</v>
      </c>
      <c r="I16" s="128">
        <f t="shared" si="1"/>
        <v>22.5613079019074</v>
      </c>
      <c r="J16" s="10">
        <v>15</v>
      </c>
      <c r="K16" s="10">
        <v>15</v>
      </c>
      <c r="L16" s="10">
        <v>0.6</v>
      </c>
      <c r="M16" s="10">
        <v>65</v>
      </c>
      <c r="N16" s="17">
        <f t="shared" si="4"/>
        <v>0.415384615384615</v>
      </c>
      <c r="O16" s="128">
        <f t="shared" si="5"/>
        <v>15.4153846153846</v>
      </c>
      <c r="P16" s="10">
        <v>30</v>
      </c>
      <c r="Q16" s="10">
        <v>0</v>
      </c>
      <c r="R16" s="10">
        <f t="shared" si="2"/>
        <v>30</v>
      </c>
      <c r="S16" s="10">
        <v>50.25</v>
      </c>
      <c r="T16" s="128">
        <f t="shared" si="6"/>
        <v>5.97014925373134</v>
      </c>
      <c r="U16" s="128">
        <f t="shared" si="7"/>
        <v>43.9468417710233</v>
      </c>
      <c r="V16" s="10">
        <v>11</v>
      </c>
      <c r="W16" s="10">
        <v>14</v>
      </c>
      <c r="X16" s="130">
        <f t="shared" si="3"/>
        <v>0.785714285714286</v>
      </c>
    </row>
    <row r="17" ht="24" customHeight="1" spans="1:24">
      <c r="A17" s="5" t="s">
        <v>44</v>
      </c>
      <c r="B17" s="11">
        <v>2022205000005</v>
      </c>
      <c r="C17" s="10" t="s">
        <v>31</v>
      </c>
      <c r="D17" s="10" t="s">
        <v>32</v>
      </c>
      <c r="E17" s="10">
        <v>70</v>
      </c>
      <c r="F17" s="10">
        <v>-2</v>
      </c>
      <c r="G17" s="10">
        <f t="shared" si="0"/>
        <v>68</v>
      </c>
      <c r="H17" s="10">
        <v>91.75</v>
      </c>
      <c r="I17" s="128">
        <f t="shared" si="1"/>
        <v>22.2343324250681</v>
      </c>
      <c r="J17" s="10">
        <v>15</v>
      </c>
      <c r="K17" s="10">
        <v>15</v>
      </c>
      <c r="L17" s="10">
        <v>0</v>
      </c>
      <c r="M17" s="10">
        <v>65</v>
      </c>
      <c r="N17" s="10">
        <f t="shared" si="4"/>
        <v>0</v>
      </c>
      <c r="O17" s="128">
        <f t="shared" si="5"/>
        <v>15</v>
      </c>
      <c r="P17" s="10">
        <v>30</v>
      </c>
      <c r="Q17" s="10">
        <v>0</v>
      </c>
      <c r="R17" s="10">
        <f t="shared" si="2"/>
        <v>30</v>
      </c>
      <c r="S17" s="10">
        <v>50.25</v>
      </c>
      <c r="T17" s="128">
        <f t="shared" si="6"/>
        <v>5.97014925373134</v>
      </c>
      <c r="U17" s="128">
        <f t="shared" si="7"/>
        <v>43.2044816787995</v>
      </c>
      <c r="V17" s="133">
        <v>12</v>
      </c>
      <c r="W17" s="10">
        <v>14</v>
      </c>
      <c r="X17" s="130">
        <f t="shared" si="3"/>
        <v>0.857142857142857</v>
      </c>
    </row>
    <row r="18" ht="24" customHeight="1" spans="1:24">
      <c r="A18" s="5" t="s">
        <v>45</v>
      </c>
      <c r="B18" s="11">
        <v>2022205000004</v>
      </c>
      <c r="C18" s="10" t="s">
        <v>31</v>
      </c>
      <c r="D18" s="10" t="s">
        <v>32</v>
      </c>
      <c r="E18" s="10">
        <v>70</v>
      </c>
      <c r="F18" s="10">
        <v>-2</v>
      </c>
      <c r="G18" s="10">
        <f t="shared" si="0"/>
        <v>68</v>
      </c>
      <c r="H18" s="10">
        <v>91.75</v>
      </c>
      <c r="I18" s="128">
        <f t="shared" si="1"/>
        <v>22.2343324250681</v>
      </c>
      <c r="J18" s="10">
        <v>15</v>
      </c>
      <c r="K18" s="10">
        <v>15</v>
      </c>
      <c r="L18" s="10">
        <v>0</v>
      </c>
      <c r="M18" s="10">
        <v>65</v>
      </c>
      <c r="N18" s="10">
        <f t="shared" si="4"/>
        <v>0</v>
      </c>
      <c r="O18" s="128">
        <f t="shared" si="5"/>
        <v>15</v>
      </c>
      <c r="P18" s="10">
        <v>30</v>
      </c>
      <c r="Q18" s="10">
        <v>0</v>
      </c>
      <c r="R18" s="10">
        <f t="shared" si="2"/>
        <v>30</v>
      </c>
      <c r="S18" s="10">
        <v>50.25</v>
      </c>
      <c r="T18" s="128">
        <f t="shared" si="6"/>
        <v>5.97014925373134</v>
      </c>
      <c r="U18" s="128">
        <f t="shared" si="7"/>
        <v>43.2044816787995</v>
      </c>
      <c r="V18" s="133">
        <v>12</v>
      </c>
      <c r="W18" s="10">
        <v>14</v>
      </c>
      <c r="X18" s="130">
        <f t="shared" si="3"/>
        <v>0.857142857142857</v>
      </c>
    </row>
    <row r="19" ht="24" customHeight="1" spans="1:24">
      <c r="A19" s="5" t="s">
        <v>46</v>
      </c>
      <c r="B19" s="11">
        <v>2022205000007</v>
      </c>
      <c r="C19" s="10" t="s">
        <v>31</v>
      </c>
      <c r="D19" s="10" t="s">
        <v>32</v>
      </c>
      <c r="E19" s="10">
        <v>70</v>
      </c>
      <c r="F19" s="10">
        <v>0.5</v>
      </c>
      <c r="G19" s="10">
        <f t="shared" si="0"/>
        <v>70.5</v>
      </c>
      <c r="H19" s="10">
        <v>91.75</v>
      </c>
      <c r="I19" s="128">
        <f t="shared" si="1"/>
        <v>23.0517711171662</v>
      </c>
      <c r="J19" s="10">
        <v>14</v>
      </c>
      <c r="K19" s="10">
        <v>15</v>
      </c>
      <c r="L19" s="10">
        <v>0</v>
      </c>
      <c r="M19" s="10">
        <v>65</v>
      </c>
      <c r="N19" s="10">
        <f t="shared" si="4"/>
        <v>0</v>
      </c>
      <c r="O19" s="128">
        <f t="shared" si="5"/>
        <v>14</v>
      </c>
      <c r="P19" s="10">
        <v>30</v>
      </c>
      <c r="Q19" s="10">
        <v>0</v>
      </c>
      <c r="R19" s="10">
        <f t="shared" si="2"/>
        <v>30</v>
      </c>
      <c r="S19" s="10">
        <v>50.25</v>
      </c>
      <c r="T19" s="128">
        <f t="shared" si="6"/>
        <v>5.97014925373134</v>
      </c>
      <c r="U19" s="128">
        <f t="shared" si="7"/>
        <v>43.0219203708976</v>
      </c>
      <c r="V19" s="133">
        <v>14</v>
      </c>
      <c r="W19" s="10">
        <v>14</v>
      </c>
      <c r="X19" s="130">
        <f t="shared" si="3"/>
        <v>1</v>
      </c>
    </row>
    <row r="20" ht="68" customHeight="1" spans="1:24">
      <c r="A20" s="127" t="s">
        <v>47</v>
      </c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</row>
  </sheetData>
  <mergeCells count="15">
    <mergeCell ref="A1:X1"/>
    <mergeCell ref="A2:X2"/>
    <mergeCell ref="A3:X3"/>
    <mergeCell ref="E4:I4"/>
    <mergeCell ref="J4:O4"/>
    <mergeCell ref="P4:T4"/>
    <mergeCell ref="A20:X20"/>
    <mergeCell ref="A4:A5"/>
    <mergeCell ref="B4:B5"/>
    <mergeCell ref="C4:C5"/>
    <mergeCell ref="D4:D5"/>
    <mergeCell ref="U4:U5"/>
    <mergeCell ref="V4:V5"/>
    <mergeCell ref="W4:W5"/>
    <mergeCell ref="X4:X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6"/>
  <sheetViews>
    <sheetView workbookViewId="0">
      <selection activeCell="E20" sqref="E20"/>
    </sheetView>
  </sheetViews>
  <sheetFormatPr defaultColWidth="8.725" defaultRowHeight="13.5"/>
  <cols>
    <col min="2" max="2" width="15.625" style="103" customWidth="1"/>
    <col min="4" max="4" width="9.75" customWidth="1"/>
    <col min="15" max="15" width="11.125"/>
  </cols>
  <sheetData>
    <row r="1" ht="18.75" spans="1:24">
      <c r="A1" s="61" t="s">
        <v>48</v>
      </c>
      <c r="B1" s="104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114"/>
      <c r="V1" s="62"/>
      <c r="W1" s="62"/>
      <c r="X1" s="115"/>
    </row>
    <row r="2" spans="1:24">
      <c r="A2" s="63" t="s">
        <v>1</v>
      </c>
      <c r="B2" s="10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71"/>
      <c r="V2" s="63"/>
      <c r="W2" s="63"/>
      <c r="X2" s="116"/>
    </row>
    <row r="3" ht="14.25" spans="1:24">
      <c r="A3" s="22" t="s">
        <v>2</v>
      </c>
      <c r="B3" s="106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117"/>
      <c r="V3" s="22"/>
      <c r="W3" s="22"/>
      <c r="X3" s="118"/>
    </row>
    <row r="4" spans="1:24">
      <c r="A4" s="23" t="s">
        <v>3</v>
      </c>
      <c r="B4" s="83" t="s">
        <v>4</v>
      </c>
      <c r="C4" s="24" t="s">
        <v>5</v>
      </c>
      <c r="D4" s="24" t="s">
        <v>6</v>
      </c>
      <c r="E4" s="25" t="s">
        <v>7</v>
      </c>
      <c r="F4" s="26"/>
      <c r="G4" s="26"/>
      <c r="H4" s="26"/>
      <c r="I4" s="38"/>
      <c r="J4" s="29"/>
      <c r="K4" s="29"/>
      <c r="L4" s="29"/>
      <c r="M4" s="29"/>
      <c r="N4" s="29"/>
      <c r="O4" s="29"/>
      <c r="P4" s="29" t="s">
        <v>9</v>
      </c>
      <c r="Q4" s="29"/>
      <c r="R4" s="29"/>
      <c r="S4" s="29"/>
      <c r="T4" s="29"/>
      <c r="U4" s="119" t="s">
        <v>10</v>
      </c>
      <c r="V4" s="24" t="s">
        <v>11</v>
      </c>
      <c r="W4" s="24" t="s">
        <v>12</v>
      </c>
      <c r="X4" s="120" t="s">
        <v>13</v>
      </c>
    </row>
    <row r="5" ht="48" spans="1:24">
      <c r="A5" s="27"/>
      <c r="B5" s="84"/>
      <c r="C5" s="28"/>
      <c r="D5" s="28"/>
      <c r="E5" s="29" t="s">
        <v>14</v>
      </c>
      <c r="F5" s="29" t="s">
        <v>15</v>
      </c>
      <c r="G5" s="29" t="s">
        <v>16</v>
      </c>
      <c r="H5" s="29" t="s">
        <v>17</v>
      </c>
      <c r="I5" s="39" t="s">
        <v>18</v>
      </c>
      <c r="J5" s="29" t="s">
        <v>19</v>
      </c>
      <c r="K5" s="29" t="s">
        <v>20</v>
      </c>
      <c r="L5" s="29" t="s">
        <v>21</v>
      </c>
      <c r="M5" s="29" t="s">
        <v>22</v>
      </c>
      <c r="N5" s="29" t="s">
        <v>23</v>
      </c>
      <c r="O5" s="39" t="s">
        <v>24</v>
      </c>
      <c r="P5" s="29" t="s">
        <v>25</v>
      </c>
      <c r="Q5" s="29" t="s">
        <v>26</v>
      </c>
      <c r="R5" s="29" t="s">
        <v>27</v>
      </c>
      <c r="S5" s="29" t="s">
        <v>28</v>
      </c>
      <c r="T5" s="39" t="s">
        <v>29</v>
      </c>
      <c r="U5" s="121"/>
      <c r="V5" s="28"/>
      <c r="W5" s="28"/>
      <c r="X5" s="122"/>
    </row>
    <row r="6" s="102" customFormat="1" ht="24" customHeight="1" spans="1:24">
      <c r="A6" s="49" t="s">
        <v>49</v>
      </c>
      <c r="B6" s="135" t="s">
        <v>50</v>
      </c>
      <c r="C6" s="29" t="s">
        <v>31</v>
      </c>
      <c r="D6" s="29" t="s">
        <v>51</v>
      </c>
      <c r="E6" s="29">
        <v>70</v>
      </c>
      <c r="F6" s="72">
        <v>4.25</v>
      </c>
      <c r="G6" s="107">
        <f t="shared" ref="G6:G26" si="0">E6+F6</f>
        <v>74.25</v>
      </c>
      <c r="H6" s="72">
        <v>94</v>
      </c>
      <c r="I6" s="40">
        <f t="shared" ref="I6:I26" si="1">(G6/H6)*30</f>
        <v>23.6968085106383</v>
      </c>
      <c r="J6" s="29">
        <v>15</v>
      </c>
      <c r="K6" s="29">
        <v>15</v>
      </c>
      <c r="L6" s="72">
        <v>55.6</v>
      </c>
      <c r="M6" s="72">
        <v>55.6</v>
      </c>
      <c r="N6" s="40">
        <f>L6/M6*45</f>
        <v>45</v>
      </c>
      <c r="O6" s="29">
        <f>J6/K6*15+N6</f>
        <v>60</v>
      </c>
      <c r="P6" s="29">
        <v>30</v>
      </c>
      <c r="Q6" s="29">
        <v>0</v>
      </c>
      <c r="R6" s="29">
        <f t="shared" ref="R6:R26" si="2">P6+Q6</f>
        <v>30</v>
      </c>
      <c r="S6" s="29">
        <v>41.5</v>
      </c>
      <c r="T6" s="40">
        <f t="shared" ref="T6:T26" si="3">(R6/S6)*10</f>
        <v>7.2289156626506</v>
      </c>
      <c r="U6" s="40">
        <f>I6+O6+T6</f>
        <v>90.9257241732889</v>
      </c>
      <c r="V6" s="29">
        <f t="shared" ref="V6:V26" si="4">_xlfn.RANK.EQ(U6,$U$6:$U$26,0)</f>
        <v>1</v>
      </c>
      <c r="W6" s="29">
        <v>21</v>
      </c>
      <c r="X6" s="43">
        <f t="shared" ref="X6:X26" si="5">V6/W6</f>
        <v>0.0476190476190476</v>
      </c>
    </row>
    <row r="7" s="102" customFormat="1" ht="24" customHeight="1" spans="1:24">
      <c r="A7" s="49" t="s">
        <v>52</v>
      </c>
      <c r="B7" s="85">
        <v>2022205001164</v>
      </c>
      <c r="C7" s="29" t="s">
        <v>31</v>
      </c>
      <c r="D7" s="29" t="s">
        <v>51</v>
      </c>
      <c r="E7" s="29">
        <v>70</v>
      </c>
      <c r="F7" s="72">
        <v>13</v>
      </c>
      <c r="G7" s="107">
        <f t="shared" si="0"/>
        <v>83</v>
      </c>
      <c r="H7" s="72">
        <v>94</v>
      </c>
      <c r="I7" s="40">
        <f t="shared" si="1"/>
        <v>26.4893617021277</v>
      </c>
      <c r="J7" s="29">
        <v>15</v>
      </c>
      <c r="K7" s="29">
        <v>15</v>
      </c>
      <c r="L7" s="72">
        <v>36.92</v>
      </c>
      <c r="M7" s="72">
        <v>55.6</v>
      </c>
      <c r="N7" s="40">
        <f t="shared" ref="N7:N26" si="6">L7/M7*45</f>
        <v>29.8812949640288</v>
      </c>
      <c r="O7" s="33">
        <f t="shared" ref="O7:O26" si="7">J7/K7*15+N7</f>
        <v>44.8812949640288</v>
      </c>
      <c r="P7" s="29">
        <v>30</v>
      </c>
      <c r="Q7" s="29">
        <v>8.5</v>
      </c>
      <c r="R7" s="29">
        <f t="shared" si="2"/>
        <v>38.5</v>
      </c>
      <c r="S7" s="29">
        <v>41.5</v>
      </c>
      <c r="T7" s="40">
        <f t="shared" si="3"/>
        <v>9.27710843373494</v>
      </c>
      <c r="U7" s="40">
        <f t="shared" ref="U7:U26" si="8">I7+O7+T7</f>
        <v>80.6477650998914</v>
      </c>
      <c r="V7" s="29">
        <f t="shared" si="4"/>
        <v>2</v>
      </c>
      <c r="W7" s="29">
        <v>21</v>
      </c>
      <c r="X7" s="43">
        <f t="shared" si="5"/>
        <v>0.0952380952380952</v>
      </c>
    </row>
    <row r="8" s="102" customFormat="1" ht="24" customHeight="1" spans="1:24">
      <c r="A8" s="49" t="s">
        <v>53</v>
      </c>
      <c r="B8" s="135" t="s">
        <v>54</v>
      </c>
      <c r="C8" s="29" t="s">
        <v>31</v>
      </c>
      <c r="D8" s="29" t="s">
        <v>51</v>
      </c>
      <c r="E8" s="29">
        <v>70</v>
      </c>
      <c r="F8" s="72">
        <v>24</v>
      </c>
      <c r="G8" s="107">
        <f t="shared" si="0"/>
        <v>94</v>
      </c>
      <c r="H8" s="72">
        <v>94</v>
      </c>
      <c r="I8" s="40">
        <f t="shared" si="1"/>
        <v>30</v>
      </c>
      <c r="J8" s="29">
        <v>15</v>
      </c>
      <c r="K8" s="29">
        <v>15</v>
      </c>
      <c r="L8" s="72">
        <v>23.37</v>
      </c>
      <c r="M8" s="72">
        <v>55.6</v>
      </c>
      <c r="N8" s="40">
        <f t="shared" si="6"/>
        <v>18.9145683453237</v>
      </c>
      <c r="O8" s="33">
        <f t="shared" si="7"/>
        <v>33.9145683453237</v>
      </c>
      <c r="P8" s="29">
        <v>30</v>
      </c>
      <c r="Q8" s="29">
        <v>6.5</v>
      </c>
      <c r="R8" s="29">
        <f t="shared" si="2"/>
        <v>36.5</v>
      </c>
      <c r="S8" s="29">
        <v>41.5</v>
      </c>
      <c r="T8" s="40">
        <f t="shared" si="3"/>
        <v>8.79518072289157</v>
      </c>
      <c r="U8" s="40">
        <f t="shared" si="8"/>
        <v>72.7097490682153</v>
      </c>
      <c r="V8" s="29">
        <f t="shared" si="4"/>
        <v>3</v>
      </c>
      <c r="W8" s="29">
        <v>21</v>
      </c>
      <c r="X8" s="43">
        <f t="shared" si="5"/>
        <v>0.142857142857143</v>
      </c>
    </row>
    <row r="9" s="102" customFormat="1" ht="24" customHeight="1" spans="1:24">
      <c r="A9" s="49" t="s">
        <v>55</v>
      </c>
      <c r="B9" s="135" t="s">
        <v>56</v>
      </c>
      <c r="C9" s="29" t="s">
        <v>31</v>
      </c>
      <c r="D9" s="29" t="s">
        <v>51</v>
      </c>
      <c r="E9" s="29">
        <v>70</v>
      </c>
      <c r="F9" s="107">
        <v>18.875</v>
      </c>
      <c r="G9" s="107">
        <f t="shared" si="0"/>
        <v>88.875</v>
      </c>
      <c r="H9" s="72">
        <v>94</v>
      </c>
      <c r="I9" s="40">
        <f t="shared" si="1"/>
        <v>28.3643617021277</v>
      </c>
      <c r="J9" s="29">
        <v>15</v>
      </c>
      <c r="K9" s="29">
        <v>15</v>
      </c>
      <c r="L9" s="107">
        <v>15.625</v>
      </c>
      <c r="M9" s="72">
        <v>55.6</v>
      </c>
      <c r="N9" s="40">
        <f t="shared" si="6"/>
        <v>12.6461330935252</v>
      </c>
      <c r="O9" s="33">
        <f t="shared" si="7"/>
        <v>27.6461330935252</v>
      </c>
      <c r="P9" s="29">
        <v>30</v>
      </c>
      <c r="Q9" s="29">
        <v>11</v>
      </c>
      <c r="R9" s="29">
        <f t="shared" si="2"/>
        <v>41</v>
      </c>
      <c r="S9" s="29">
        <v>41.5</v>
      </c>
      <c r="T9" s="40">
        <f t="shared" si="3"/>
        <v>9.87951807228916</v>
      </c>
      <c r="U9" s="40">
        <f t="shared" si="8"/>
        <v>65.890012867942</v>
      </c>
      <c r="V9" s="29">
        <f t="shared" si="4"/>
        <v>4</v>
      </c>
      <c r="W9" s="29">
        <v>21</v>
      </c>
      <c r="X9" s="43">
        <f t="shared" si="5"/>
        <v>0.19047619047619</v>
      </c>
    </row>
    <row r="10" s="102" customFormat="1" ht="24" customHeight="1" spans="1:24">
      <c r="A10" s="49" t="s">
        <v>57</v>
      </c>
      <c r="B10" s="135" t="s">
        <v>58</v>
      </c>
      <c r="C10" s="29" t="s">
        <v>31</v>
      </c>
      <c r="D10" s="29" t="s">
        <v>51</v>
      </c>
      <c r="E10" s="29">
        <v>70</v>
      </c>
      <c r="F10" s="72">
        <v>8</v>
      </c>
      <c r="G10" s="107">
        <f t="shared" si="0"/>
        <v>78</v>
      </c>
      <c r="H10" s="72">
        <v>94</v>
      </c>
      <c r="I10" s="40">
        <f t="shared" si="1"/>
        <v>24.8936170212766</v>
      </c>
      <c r="J10" s="29">
        <v>15</v>
      </c>
      <c r="K10" s="29">
        <v>15</v>
      </c>
      <c r="L10" s="72">
        <v>12.5</v>
      </c>
      <c r="M10" s="72">
        <v>55.6</v>
      </c>
      <c r="N10" s="40">
        <f t="shared" si="6"/>
        <v>10.1169064748201</v>
      </c>
      <c r="O10" s="33">
        <f t="shared" si="7"/>
        <v>25.1169064748201</v>
      </c>
      <c r="P10" s="29">
        <v>30</v>
      </c>
      <c r="Q10" s="29">
        <v>0</v>
      </c>
      <c r="R10" s="29">
        <f t="shared" si="2"/>
        <v>30</v>
      </c>
      <c r="S10" s="29">
        <v>41.5</v>
      </c>
      <c r="T10" s="40">
        <f t="shared" si="3"/>
        <v>7.2289156626506</v>
      </c>
      <c r="U10" s="40">
        <f t="shared" si="8"/>
        <v>57.2394391587473</v>
      </c>
      <c r="V10" s="29">
        <f t="shared" si="4"/>
        <v>5</v>
      </c>
      <c r="W10" s="29">
        <v>21</v>
      </c>
      <c r="X10" s="43">
        <f t="shared" si="5"/>
        <v>0.238095238095238</v>
      </c>
    </row>
    <row r="11" s="102" customFormat="1" ht="24" customHeight="1" spans="1:24">
      <c r="A11" s="49" t="s">
        <v>59</v>
      </c>
      <c r="B11" s="135" t="s">
        <v>60</v>
      </c>
      <c r="C11" s="29" t="s">
        <v>31</v>
      </c>
      <c r="D11" s="29" t="s">
        <v>51</v>
      </c>
      <c r="E11" s="29">
        <v>70</v>
      </c>
      <c r="F11" s="72">
        <v>0.5</v>
      </c>
      <c r="G11" s="107">
        <f t="shared" si="0"/>
        <v>70.5</v>
      </c>
      <c r="H11" s="72">
        <v>94</v>
      </c>
      <c r="I11" s="40">
        <f t="shared" si="1"/>
        <v>22.5</v>
      </c>
      <c r="J11" s="29">
        <v>15</v>
      </c>
      <c r="K11" s="29">
        <v>15</v>
      </c>
      <c r="L11" s="72">
        <v>12.5</v>
      </c>
      <c r="M11" s="72">
        <v>55.6</v>
      </c>
      <c r="N11" s="40">
        <f t="shared" si="6"/>
        <v>10.1169064748201</v>
      </c>
      <c r="O11" s="33">
        <f t="shared" si="7"/>
        <v>25.1169064748201</v>
      </c>
      <c r="P11" s="29">
        <v>30</v>
      </c>
      <c r="Q11" s="29">
        <v>3.5</v>
      </c>
      <c r="R11" s="29">
        <f t="shared" si="2"/>
        <v>33.5</v>
      </c>
      <c r="S11" s="29">
        <v>41.5</v>
      </c>
      <c r="T11" s="40">
        <f t="shared" si="3"/>
        <v>8.07228915662651</v>
      </c>
      <c r="U11" s="40">
        <f t="shared" si="8"/>
        <v>55.6891956314467</v>
      </c>
      <c r="V11" s="29">
        <f t="shared" si="4"/>
        <v>6</v>
      </c>
      <c r="W11" s="29">
        <v>21</v>
      </c>
      <c r="X11" s="43">
        <f t="shared" si="5"/>
        <v>0.285714285714286</v>
      </c>
    </row>
    <row r="12" s="102" customFormat="1" ht="24" customHeight="1" spans="1:24">
      <c r="A12" s="49" t="s">
        <v>61</v>
      </c>
      <c r="B12" s="135" t="s">
        <v>62</v>
      </c>
      <c r="C12" s="29" t="s">
        <v>31</v>
      </c>
      <c r="D12" s="29" t="s">
        <v>51</v>
      </c>
      <c r="E12" s="29">
        <v>70</v>
      </c>
      <c r="F12" s="72">
        <v>19</v>
      </c>
      <c r="G12" s="107">
        <f t="shared" si="0"/>
        <v>89</v>
      </c>
      <c r="H12" s="72">
        <v>94</v>
      </c>
      <c r="I12" s="40">
        <f t="shared" si="1"/>
        <v>28.4042553191489</v>
      </c>
      <c r="J12" s="29">
        <v>15</v>
      </c>
      <c r="K12" s="29">
        <v>15</v>
      </c>
      <c r="L12" s="72">
        <v>2.02</v>
      </c>
      <c r="M12" s="72">
        <v>55.6</v>
      </c>
      <c r="N12" s="40">
        <f t="shared" si="6"/>
        <v>1.63489208633094</v>
      </c>
      <c r="O12" s="33">
        <f t="shared" si="7"/>
        <v>16.6348920863309</v>
      </c>
      <c r="P12" s="29">
        <v>30</v>
      </c>
      <c r="Q12" s="29">
        <v>11.5</v>
      </c>
      <c r="R12" s="29">
        <f t="shared" si="2"/>
        <v>41.5</v>
      </c>
      <c r="S12" s="29">
        <v>41.5</v>
      </c>
      <c r="T12" s="40">
        <f t="shared" si="3"/>
        <v>10</v>
      </c>
      <c r="U12" s="40">
        <f t="shared" si="8"/>
        <v>55.0391474054798</v>
      </c>
      <c r="V12" s="29">
        <f t="shared" si="4"/>
        <v>7</v>
      </c>
      <c r="W12" s="29">
        <v>21</v>
      </c>
      <c r="X12" s="43">
        <f t="shared" si="5"/>
        <v>0.333333333333333</v>
      </c>
    </row>
    <row r="13" s="102" customFormat="1" ht="24" customHeight="1" spans="1:24">
      <c r="A13" s="49" t="s">
        <v>63</v>
      </c>
      <c r="B13" s="135" t="s">
        <v>64</v>
      </c>
      <c r="C13" s="29" t="s">
        <v>31</v>
      </c>
      <c r="D13" s="29" t="s">
        <v>51</v>
      </c>
      <c r="E13" s="29">
        <v>70</v>
      </c>
      <c r="F13" s="72">
        <v>13.25</v>
      </c>
      <c r="G13" s="107">
        <f t="shared" si="0"/>
        <v>83.25</v>
      </c>
      <c r="H13" s="72">
        <v>94</v>
      </c>
      <c r="I13" s="40">
        <f t="shared" si="1"/>
        <v>26.5691489361702</v>
      </c>
      <c r="J13" s="29">
        <v>15</v>
      </c>
      <c r="K13" s="29">
        <v>15</v>
      </c>
      <c r="L13" s="72">
        <v>4</v>
      </c>
      <c r="M13" s="72">
        <v>55.6</v>
      </c>
      <c r="N13" s="40">
        <f t="shared" si="6"/>
        <v>3.23741007194245</v>
      </c>
      <c r="O13" s="33">
        <f t="shared" si="7"/>
        <v>18.2374100719424</v>
      </c>
      <c r="P13" s="29">
        <v>30</v>
      </c>
      <c r="Q13" s="29">
        <v>4.5</v>
      </c>
      <c r="R13" s="29">
        <f t="shared" si="2"/>
        <v>34.5</v>
      </c>
      <c r="S13" s="29">
        <v>41.5</v>
      </c>
      <c r="T13" s="40">
        <f t="shared" si="3"/>
        <v>8.31325301204819</v>
      </c>
      <c r="U13" s="40">
        <f t="shared" si="8"/>
        <v>53.1198120201608</v>
      </c>
      <c r="V13" s="29">
        <f t="shared" si="4"/>
        <v>8</v>
      </c>
      <c r="W13" s="29">
        <v>21</v>
      </c>
      <c r="X13" s="43">
        <f t="shared" si="5"/>
        <v>0.380952380952381</v>
      </c>
    </row>
    <row r="14" s="102" customFormat="1" ht="24" customHeight="1" spans="1:24">
      <c r="A14" s="49" t="s">
        <v>65</v>
      </c>
      <c r="B14" s="135" t="s">
        <v>66</v>
      </c>
      <c r="C14" s="29" t="s">
        <v>31</v>
      </c>
      <c r="D14" s="29" t="s">
        <v>51</v>
      </c>
      <c r="E14" s="29">
        <v>70</v>
      </c>
      <c r="F14" s="72">
        <v>21</v>
      </c>
      <c r="G14" s="107">
        <f t="shared" si="0"/>
        <v>91</v>
      </c>
      <c r="H14" s="72">
        <v>94</v>
      </c>
      <c r="I14" s="40">
        <f t="shared" si="1"/>
        <v>29.0425531914894</v>
      </c>
      <c r="J14" s="29">
        <v>15</v>
      </c>
      <c r="K14" s="29">
        <v>15</v>
      </c>
      <c r="L14" s="72">
        <v>0.6</v>
      </c>
      <c r="M14" s="72">
        <v>55.6</v>
      </c>
      <c r="N14" s="40">
        <f t="shared" si="6"/>
        <v>0.485611510791367</v>
      </c>
      <c r="O14" s="33">
        <f t="shared" si="7"/>
        <v>15.4856115107914</v>
      </c>
      <c r="P14" s="29">
        <v>30</v>
      </c>
      <c r="Q14" s="29">
        <v>4.5</v>
      </c>
      <c r="R14" s="29">
        <f t="shared" si="2"/>
        <v>34.5</v>
      </c>
      <c r="S14" s="29">
        <v>41.5</v>
      </c>
      <c r="T14" s="40">
        <f t="shared" si="3"/>
        <v>8.31325301204819</v>
      </c>
      <c r="U14" s="40">
        <f t="shared" si="8"/>
        <v>52.841417714329</v>
      </c>
      <c r="V14" s="29">
        <f t="shared" si="4"/>
        <v>9</v>
      </c>
      <c r="W14" s="29">
        <v>21</v>
      </c>
      <c r="X14" s="43">
        <f t="shared" si="5"/>
        <v>0.428571428571429</v>
      </c>
    </row>
    <row r="15" s="102" customFormat="1" ht="24" customHeight="1" spans="1:24">
      <c r="A15" s="49" t="s">
        <v>67</v>
      </c>
      <c r="B15" s="135" t="s">
        <v>68</v>
      </c>
      <c r="C15" s="29" t="s">
        <v>31</v>
      </c>
      <c r="D15" s="29" t="s">
        <v>51</v>
      </c>
      <c r="E15" s="29">
        <v>70</v>
      </c>
      <c r="F15" s="72">
        <v>13.25</v>
      </c>
      <c r="G15" s="107">
        <f t="shared" si="0"/>
        <v>83.25</v>
      </c>
      <c r="H15" s="72">
        <v>94</v>
      </c>
      <c r="I15" s="40">
        <f t="shared" si="1"/>
        <v>26.5691489361702</v>
      </c>
      <c r="J15" s="29">
        <v>15</v>
      </c>
      <c r="K15" s="29">
        <v>15</v>
      </c>
      <c r="L15" s="72">
        <v>1</v>
      </c>
      <c r="M15" s="72">
        <v>55.6</v>
      </c>
      <c r="N15" s="40">
        <f t="shared" si="6"/>
        <v>0.809352517985611</v>
      </c>
      <c r="O15" s="33">
        <f t="shared" si="7"/>
        <v>15.8093525179856</v>
      </c>
      <c r="P15" s="29">
        <v>30</v>
      </c>
      <c r="Q15" s="29">
        <v>10.5</v>
      </c>
      <c r="R15" s="29">
        <f t="shared" si="2"/>
        <v>40.5</v>
      </c>
      <c r="S15" s="29">
        <v>41.5</v>
      </c>
      <c r="T15" s="40">
        <f t="shared" si="3"/>
        <v>9.75903614457831</v>
      </c>
      <c r="U15" s="40">
        <f t="shared" si="8"/>
        <v>52.1375375987341</v>
      </c>
      <c r="V15" s="29">
        <f t="shared" si="4"/>
        <v>10</v>
      </c>
      <c r="W15" s="29">
        <v>21</v>
      </c>
      <c r="X15" s="43">
        <f t="shared" si="5"/>
        <v>0.476190476190476</v>
      </c>
    </row>
    <row r="16" s="102" customFormat="1" ht="24" customHeight="1" spans="1:24">
      <c r="A16" s="49" t="s">
        <v>69</v>
      </c>
      <c r="B16" s="135" t="s">
        <v>70</v>
      </c>
      <c r="C16" s="29" t="s">
        <v>31</v>
      </c>
      <c r="D16" s="29" t="s">
        <v>51</v>
      </c>
      <c r="E16" s="29">
        <v>70</v>
      </c>
      <c r="F16" s="72">
        <v>1</v>
      </c>
      <c r="G16" s="107">
        <f t="shared" si="0"/>
        <v>71</v>
      </c>
      <c r="H16" s="72">
        <v>94</v>
      </c>
      <c r="I16" s="40">
        <f t="shared" si="1"/>
        <v>22.6595744680851</v>
      </c>
      <c r="J16" s="29">
        <v>15</v>
      </c>
      <c r="K16" s="29">
        <v>15</v>
      </c>
      <c r="L16" s="72">
        <v>7</v>
      </c>
      <c r="M16" s="72">
        <v>55.6</v>
      </c>
      <c r="N16" s="40">
        <f t="shared" si="6"/>
        <v>5.66546762589928</v>
      </c>
      <c r="O16" s="33">
        <f t="shared" si="7"/>
        <v>20.6654676258993</v>
      </c>
      <c r="P16" s="29">
        <v>30</v>
      </c>
      <c r="Q16" s="29">
        <v>0</v>
      </c>
      <c r="R16" s="29">
        <f t="shared" si="2"/>
        <v>30</v>
      </c>
      <c r="S16" s="29">
        <v>41.5</v>
      </c>
      <c r="T16" s="40">
        <f t="shared" si="3"/>
        <v>7.2289156626506</v>
      </c>
      <c r="U16" s="40">
        <f t="shared" si="8"/>
        <v>50.553957756635</v>
      </c>
      <c r="V16" s="29">
        <f t="shared" si="4"/>
        <v>11</v>
      </c>
      <c r="W16" s="29">
        <v>21</v>
      </c>
      <c r="X16" s="43">
        <f t="shared" si="5"/>
        <v>0.523809523809524</v>
      </c>
    </row>
    <row r="17" s="102" customFormat="1" ht="24" customHeight="1" spans="1:24">
      <c r="A17" s="49" t="s">
        <v>71</v>
      </c>
      <c r="B17" s="85">
        <v>2022205001150</v>
      </c>
      <c r="C17" s="29" t="s">
        <v>31</v>
      </c>
      <c r="D17" s="29" t="s">
        <v>51</v>
      </c>
      <c r="E17" s="29">
        <v>70</v>
      </c>
      <c r="F17" s="72">
        <v>1</v>
      </c>
      <c r="G17" s="107">
        <f t="shared" si="0"/>
        <v>71</v>
      </c>
      <c r="H17" s="72">
        <v>94</v>
      </c>
      <c r="I17" s="40">
        <f t="shared" si="1"/>
        <v>22.6595744680851</v>
      </c>
      <c r="J17" s="29">
        <v>15</v>
      </c>
      <c r="K17" s="29">
        <v>15</v>
      </c>
      <c r="L17" s="72">
        <v>5.1</v>
      </c>
      <c r="M17" s="72">
        <v>55.6</v>
      </c>
      <c r="N17" s="40">
        <f t="shared" si="6"/>
        <v>4.12769784172662</v>
      </c>
      <c r="O17" s="33">
        <f t="shared" si="7"/>
        <v>19.1276978417266</v>
      </c>
      <c r="P17" s="29">
        <v>30</v>
      </c>
      <c r="Q17" s="29">
        <v>5</v>
      </c>
      <c r="R17" s="29">
        <f t="shared" si="2"/>
        <v>35</v>
      </c>
      <c r="S17" s="29">
        <v>41.5</v>
      </c>
      <c r="T17" s="40">
        <f t="shared" si="3"/>
        <v>8.43373493975904</v>
      </c>
      <c r="U17" s="40">
        <f t="shared" si="8"/>
        <v>50.2210072495708</v>
      </c>
      <c r="V17" s="29">
        <f t="shared" si="4"/>
        <v>12</v>
      </c>
      <c r="W17" s="29">
        <v>21</v>
      </c>
      <c r="X17" s="43">
        <f t="shared" si="5"/>
        <v>0.571428571428571</v>
      </c>
    </row>
    <row r="18" s="102" customFormat="1" ht="24" customHeight="1" spans="1:24">
      <c r="A18" s="108" t="s">
        <v>72</v>
      </c>
      <c r="B18" s="136" t="s">
        <v>73</v>
      </c>
      <c r="C18" s="29" t="s">
        <v>31</v>
      </c>
      <c r="D18" s="110" t="s">
        <v>51</v>
      </c>
      <c r="E18" s="110">
        <v>70</v>
      </c>
      <c r="F18" s="111">
        <v>16.88</v>
      </c>
      <c r="G18" s="107">
        <f t="shared" si="0"/>
        <v>86.88</v>
      </c>
      <c r="H18" s="72">
        <v>94</v>
      </c>
      <c r="I18" s="40">
        <f t="shared" si="1"/>
        <v>27.7276595744681</v>
      </c>
      <c r="J18" s="110">
        <v>12</v>
      </c>
      <c r="K18" s="29">
        <v>15</v>
      </c>
      <c r="L18" s="111">
        <v>1.5</v>
      </c>
      <c r="M18" s="72">
        <v>55.6</v>
      </c>
      <c r="N18" s="40">
        <f t="shared" si="6"/>
        <v>1.21402877697842</v>
      </c>
      <c r="O18" s="33">
        <f t="shared" si="7"/>
        <v>13.2140287769784</v>
      </c>
      <c r="P18" s="110">
        <v>30</v>
      </c>
      <c r="Q18" s="111">
        <v>6</v>
      </c>
      <c r="R18" s="29">
        <f t="shared" si="2"/>
        <v>36</v>
      </c>
      <c r="S18" s="29">
        <v>41.5</v>
      </c>
      <c r="T18" s="40">
        <f t="shared" si="3"/>
        <v>8.67469879518072</v>
      </c>
      <c r="U18" s="40">
        <f t="shared" si="8"/>
        <v>49.6163871466272</v>
      </c>
      <c r="V18" s="29">
        <f t="shared" si="4"/>
        <v>13</v>
      </c>
      <c r="W18" s="29">
        <v>21</v>
      </c>
      <c r="X18" s="43">
        <f t="shared" si="5"/>
        <v>0.619047619047619</v>
      </c>
    </row>
    <row r="19" s="102" customFormat="1" ht="24" customHeight="1" spans="1:24">
      <c r="A19" s="49" t="s">
        <v>74</v>
      </c>
      <c r="B19" s="85">
        <v>2022205001157</v>
      </c>
      <c r="C19" s="29" t="s">
        <v>31</v>
      </c>
      <c r="D19" s="29" t="s">
        <v>51</v>
      </c>
      <c r="E19" s="29">
        <v>70</v>
      </c>
      <c r="F19" s="72">
        <v>9.5</v>
      </c>
      <c r="G19" s="107">
        <f t="shared" si="0"/>
        <v>79.5</v>
      </c>
      <c r="H19" s="72">
        <v>94</v>
      </c>
      <c r="I19" s="40">
        <f t="shared" si="1"/>
        <v>25.3723404255319</v>
      </c>
      <c r="J19" s="29">
        <v>15</v>
      </c>
      <c r="K19" s="29">
        <v>15</v>
      </c>
      <c r="L19" s="72">
        <v>0.6</v>
      </c>
      <c r="M19" s="72">
        <v>55.6</v>
      </c>
      <c r="N19" s="40">
        <f t="shared" si="6"/>
        <v>0.485611510791367</v>
      </c>
      <c r="O19" s="33">
        <f t="shared" si="7"/>
        <v>15.4856115107914</v>
      </c>
      <c r="P19" s="29">
        <v>30</v>
      </c>
      <c r="Q19" s="29">
        <v>4</v>
      </c>
      <c r="R19" s="29">
        <f t="shared" si="2"/>
        <v>34</v>
      </c>
      <c r="S19" s="29">
        <v>41.5</v>
      </c>
      <c r="T19" s="40">
        <f t="shared" si="3"/>
        <v>8.19277108433735</v>
      </c>
      <c r="U19" s="40">
        <f t="shared" si="8"/>
        <v>49.0507230206606</v>
      </c>
      <c r="V19" s="29">
        <f t="shared" si="4"/>
        <v>14</v>
      </c>
      <c r="W19" s="29">
        <v>21</v>
      </c>
      <c r="X19" s="43">
        <f t="shared" si="5"/>
        <v>0.666666666666667</v>
      </c>
    </row>
    <row r="20" s="102" customFormat="1" ht="24" customHeight="1" spans="1:24">
      <c r="A20" s="49" t="s">
        <v>75</v>
      </c>
      <c r="B20" s="85" t="s">
        <v>76</v>
      </c>
      <c r="C20" s="29" t="s">
        <v>31</v>
      </c>
      <c r="D20" s="29" t="s">
        <v>51</v>
      </c>
      <c r="E20" s="29">
        <v>70</v>
      </c>
      <c r="F20" s="72">
        <v>0.5</v>
      </c>
      <c r="G20" s="107">
        <f t="shared" si="0"/>
        <v>70.5</v>
      </c>
      <c r="H20" s="72">
        <v>94</v>
      </c>
      <c r="I20" s="40">
        <f t="shared" si="1"/>
        <v>22.5</v>
      </c>
      <c r="J20" s="29">
        <v>15</v>
      </c>
      <c r="K20" s="29">
        <v>15</v>
      </c>
      <c r="L20" s="72">
        <v>3.6</v>
      </c>
      <c r="M20" s="72">
        <v>55.6</v>
      </c>
      <c r="N20" s="40">
        <f t="shared" si="6"/>
        <v>2.9136690647482</v>
      </c>
      <c r="O20" s="33">
        <f t="shared" si="7"/>
        <v>17.9136690647482</v>
      </c>
      <c r="P20" s="29">
        <v>30</v>
      </c>
      <c r="Q20" s="29">
        <v>3.5</v>
      </c>
      <c r="R20" s="29">
        <f t="shared" si="2"/>
        <v>33.5</v>
      </c>
      <c r="S20" s="29">
        <v>41.5</v>
      </c>
      <c r="T20" s="40">
        <f t="shared" si="3"/>
        <v>8.07228915662651</v>
      </c>
      <c r="U20" s="40">
        <f t="shared" si="8"/>
        <v>48.4859582213747</v>
      </c>
      <c r="V20" s="29">
        <f t="shared" si="4"/>
        <v>15</v>
      </c>
      <c r="W20" s="29">
        <v>21</v>
      </c>
      <c r="X20" s="43">
        <f t="shared" si="5"/>
        <v>0.714285714285714</v>
      </c>
    </row>
    <row r="21" s="102" customFormat="1" ht="24" customHeight="1" spans="1:24">
      <c r="A21" s="49" t="s">
        <v>77</v>
      </c>
      <c r="B21" s="85">
        <v>2022205001165</v>
      </c>
      <c r="C21" s="29" t="s">
        <v>31</v>
      </c>
      <c r="D21" s="29" t="s">
        <v>51</v>
      </c>
      <c r="E21" s="29">
        <v>70</v>
      </c>
      <c r="F21" s="107">
        <v>2.375</v>
      </c>
      <c r="G21" s="107">
        <f t="shared" si="0"/>
        <v>72.375</v>
      </c>
      <c r="H21" s="72">
        <v>94</v>
      </c>
      <c r="I21" s="40">
        <f t="shared" si="1"/>
        <v>23.0984042553191</v>
      </c>
      <c r="J21" s="29">
        <v>15</v>
      </c>
      <c r="K21" s="29">
        <v>15</v>
      </c>
      <c r="L21" s="72">
        <v>1.6</v>
      </c>
      <c r="M21" s="72">
        <v>55.6</v>
      </c>
      <c r="N21" s="40">
        <f t="shared" si="6"/>
        <v>1.29496402877698</v>
      </c>
      <c r="O21" s="33">
        <f t="shared" si="7"/>
        <v>16.294964028777</v>
      </c>
      <c r="P21" s="29">
        <v>30</v>
      </c>
      <c r="Q21" s="29">
        <v>4</v>
      </c>
      <c r="R21" s="29">
        <f t="shared" si="2"/>
        <v>34</v>
      </c>
      <c r="S21" s="29">
        <v>41.5</v>
      </c>
      <c r="T21" s="40">
        <f t="shared" si="3"/>
        <v>8.19277108433735</v>
      </c>
      <c r="U21" s="40">
        <f t="shared" si="8"/>
        <v>47.5861393684334</v>
      </c>
      <c r="V21" s="29">
        <f t="shared" si="4"/>
        <v>16</v>
      </c>
      <c r="W21" s="29">
        <v>21</v>
      </c>
      <c r="X21" s="43">
        <f t="shared" si="5"/>
        <v>0.761904761904762</v>
      </c>
    </row>
    <row r="22" s="102" customFormat="1" ht="24" customHeight="1" spans="1:24">
      <c r="A22" s="49" t="s">
        <v>78</v>
      </c>
      <c r="B22" s="135" t="s">
        <v>79</v>
      </c>
      <c r="C22" s="29" t="s">
        <v>31</v>
      </c>
      <c r="D22" s="29" t="s">
        <v>51</v>
      </c>
      <c r="E22" s="29">
        <v>70</v>
      </c>
      <c r="F22" s="72">
        <v>-1</v>
      </c>
      <c r="G22" s="107">
        <f t="shared" si="0"/>
        <v>69</v>
      </c>
      <c r="H22" s="72">
        <v>94</v>
      </c>
      <c r="I22" s="40">
        <f t="shared" si="1"/>
        <v>22.0212765957447</v>
      </c>
      <c r="J22" s="29">
        <v>15</v>
      </c>
      <c r="K22" s="29">
        <v>15</v>
      </c>
      <c r="L22" s="72">
        <v>2.5</v>
      </c>
      <c r="M22" s="72">
        <v>55.6</v>
      </c>
      <c r="N22" s="40">
        <f t="shared" si="6"/>
        <v>2.02338129496403</v>
      </c>
      <c r="O22" s="33">
        <f t="shared" si="7"/>
        <v>17.023381294964</v>
      </c>
      <c r="P22" s="29">
        <v>30</v>
      </c>
      <c r="Q22" s="29">
        <v>0</v>
      </c>
      <c r="R22" s="29">
        <f t="shared" si="2"/>
        <v>30</v>
      </c>
      <c r="S22" s="29">
        <v>41.5</v>
      </c>
      <c r="T22" s="40">
        <f t="shared" si="3"/>
        <v>7.2289156626506</v>
      </c>
      <c r="U22" s="40">
        <f t="shared" si="8"/>
        <v>46.2735735533593</v>
      </c>
      <c r="V22" s="29">
        <f t="shared" si="4"/>
        <v>17</v>
      </c>
      <c r="W22" s="29">
        <v>21</v>
      </c>
      <c r="X22" s="43">
        <f t="shared" si="5"/>
        <v>0.80952380952381</v>
      </c>
    </row>
    <row r="23" s="102" customFormat="1" ht="24" customHeight="1" spans="1:24">
      <c r="A23" s="49" t="s">
        <v>80</v>
      </c>
      <c r="B23" s="85">
        <v>2022205001149</v>
      </c>
      <c r="C23" s="29" t="s">
        <v>31</v>
      </c>
      <c r="D23" s="29" t="s">
        <v>51</v>
      </c>
      <c r="E23" s="29">
        <v>70</v>
      </c>
      <c r="F23" s="72">
        <v>0</v>
      </c>
      <c r="G23" s="107">
        <f t="shared" si="0"/>
        <v>70</v>
      </c>
      <c r="H23" s="72">
        <v>94</v>
      </c>
      <c r="I23" s="40">
        <f t="shared" si="1"/>
        <v>22.3404255319149</v>
      </c>
      <c r="J23" s="29">
        <v>15</v>
      </c>
      <c r="K23" s="29">
        <v>15</v>
      </c>
      <c r="L23" s="72">
        <v>0</v>
      </c>
      <c r="M23" s="72">
        <v>55.6</v>
      </c>
      <c r="N23" s="40">
        <f t="shared" si="6"/>
        <v>0</v>
      </c>
      <c r="O23" s="112">
        <f t="shared" si="7"/>
        <v>15</v>
      </c>
      <c r="P23" s="29">
        <v>30</v>
      </c>
      <c r="Q23" s="29">
        <v>3</v>
      </c>
      <c r="R23" s="29">
        <f t="shared" si="2"/>
        <v>33</v>
      </c>
      <c r="S23" s="29">
        <v>41.5</v>
      </c>
      <c r="T23" s="40">
        <f t="shared" si="3"/>
        <v>7.95180722891566</v>
      </c>
      <c r="U23" s="40">
        <f t="shared" si="8"/>
        <v>45.2922327608306</v>
      </c>
      <c r="V23" s="29">
        <f t="shared" si="4"/>
        <v>18</v>
      </c>
      <c r="W23" s="29">
        <v>21</v>
      </c>
      <c r="X23" s="43">
        <f t="shared" si="5"/>
        <v>0.857142857142857</v>
      </c>
    </row>
    <row r="24" s="102" customFormat="1" ht="24" customHeight="1" spans="1:24">
      <c r="A24" s="49" t="s">
        <v>81</v>
      </c>
      <c r="B24" s="135" t="s">
        <v>82</v>
      </c>
      <c r="C24" s="29" t="s">
        <v>31</v>
      </c>
      <c r="D24" s="29" t="s">
        <v>51</v>
      </c>
      <c r="E24" s="29">
        <v>70</v>
      </c>
      <c r="F24" s="72">
        <v>1</v>
      </c>
      <c r="G24" s="107">
        <f t="shared" si="0"/>
        <v>71</v>
      </c>
      <c r="H24" s="72">
        <v>94</v>
      </c>
      <c r="I24" s="40">
        <f t="shared" si="1"/>
        <v>22.6595744680851</v>
      </c>
      <c r="J24" s="29">
        <v>15</v>
      </c>
      <c r="K24" s="29">
        <v>15</v>
      </c>
      <c r="L24" s="72">
        <v>0</v>
      </c>
      <c r="M24" s="72">
        <v>55.6</v>
      </c>
      <c r="N24" s="40">
        <f t="shared" si="6"/>
        <v>0</v>
      </c>
      <c r="O24" s="112">
        <f t="shared" si="7"/>
        <v>15</v>
      </c>
      <c r="P24" s="29">
        <v>30</v>
      </c>
      <c r="Q24" s="29">
        <v>0</v>
      </c>
      <c r="R24" s="29">
        <f t="shared" si="2"/>
        <v>30</v>
      </c>
      <c r="S24" s="29">
        <v>41.5</v>
      </c>
      <c r="T24" s="40">
        <f t="shared" si="3"/>
        <v>7.2289156626506</v>
      </c>
      <c r="U24" s="40">
        <f t="shared" si="8"/>
        <v>44.8884901307357</v>
      </c>
      <c r="V24" s="29">
        <f t="shared" si="4"/>
        <v>19</v>
      </c>
      <c r="W24" s="29">
        <v>21</v>
      </c>
      <c r="X24" s="43">
        <f t="shared" si="5"/>
        <v>0.904761904761905</v>
      </c>
    </row>
    <row r="25" s="102" customFormat="1" ht="24" customHeight="1" spans="1:24">
      <c r="A25" s="49" t="s">
        <v>83</v>
      </c>
      <c r="B25" s="135" t="s">
        <v>84</v>
      </c>
      <c r="C25" s="29" t="s">
        <v>31</v>
      </c>
      <c r="D25" s="29" t="s">
        <v>51</v>
      </c>
      <c r="E25" s="29">
        <v>70</v>
      </c>
      <c r="F25" s="72">
        <v>0</v>
      </c>
      <c r="G25" s="107">
        <f t="shared" si="0"/>
        <v>70</v>
      </c>
      <c r="H25" s="72">
        <v>94</v>
      </c>
      <c r="I25" s="40">
        <f t="shared" si="1"/>
        <v>22.3404255319149</v>
      </c>
      <c r="J25" s="29">
        <v>15</v>
      </c>
      <c r="K25" s="29">
        <v>15</v>
      </c>
      <c r="L25" s="113">
        <v>0.375</v>
      </c>
      <c r="M25" s="72">
        <v>55.6</v>
      </c>
      <c r="N25" s="40">
        <f t="shared" si="6"/>
        <v>0.303507194244604</v>
      </c>
      <c r="O25" s="33">
        <f t="shared" si="7"/>
        <v>15.3035071942446</v>
      </c>
      <c r="P25" s="29">
        <v>30</v>
      </c>
      <c r="Q25" s="29">
        <v>0</v>
      </c>
      <c r="R25" s="29">
        <f t="shared" si="2"/>
        <v>30</v>
      </c>
      <c r="S25" s="29">
        <v>41.5</v>
      </c>
      <c r="T25" s="40">
        <f t="shared" si="3"/>
        <v>7.2289156626506</v>
      </c>
      <c r="U25" s="40">
        <f t="shared" si="8"/>
        <v>44.8728483888101</v>
      </c>
      <c r="V25" s="29">
        <f t="shared" si="4"/>
        <v>20</v>
      </c>
      <c r="W25" s="29">
        <v>21</v>
      </c>
      <c r="X25" s="43">
        <f t="shared" si="5"/>
        <v>0.952380952380952</v>
      </c>
    </row>
    <row r="26" s="102" customFormat="1" ht="24" customHeight="1" spans="1:24">
      <c r="A26" s="49" t="s">
        <v>85</v>
      </c>
      <c r="B26" s="135" t="s">
        <v>86</v>
      </c>
      <c r="C26" s="29" t="s">
        <v>31</v>
      </c>
      <c r="D26" s="29" t="s">
        <v>51</v>
      </c>
      <c r="E26" s="29">
        <v>70</v>
      </c>
      <c r="F26" s="72">
        <v>-2</v>
      </c>
      <c r="G26" s="107">
        <f t="shared" si="0"/>
        <v>68</v>
      </c>
      <c r="H26" s="72">
        <v>94</v>
      </c>
      <c r="I26" s="40">
        <f t="shared" si="1"/>
        <v>21.7021276595745</v>
      </c>
      <c r="J26" s="29">
        <v>15</v>
      </c>
      <c r="K26" s="29">
        <v>15</v>
      </c>
      <c r="L26" s="113">
        <v>0.375</v>
      </c>
      <c r="M26" s="72">
        <v>55.6</v>
      </c>
      <c r="N26" s="40">
        <f t="shared" si="6"/>
        <v>0.303507194244604</v>
      </c>
      <c r="O26" s="33">
        <f t="shared" si="7"/>
        <v>15.3035071942446</v>
      </c>
      <c r="P26" s="29">
        <v>30</v>
      </c>
      <c r="Q26" s="29">
        <v>0</v>
      </c>
      <c r="R26" s="29">
        <f t="shared" si="2"/>
        <v>30</v>
      </c>
      <c r="S26" s="29">
        <v>41.5</v>
      </c>
      <c r="T26" s="40">
        <f t="shared" si="3"/>
        <v>7.2289156626506</v>
      </c>
      <c r="U26" s="40">
        <f t="shared" si="8"/>
        <v>44.2345505164697</v>
      </c>
      <c r="V26" s="29">
        <f t="shared" si="4"/>
        <v>21</v>
      </c>
      <c r="W26" s="29">
        <v>21</v>
      </c>
      <c r="X26" s="43">
        <f t="shared" si="5"/>
        <v>1</v>
      </c>
    </row>
  </sheetData>
  <mergeCells count="14">
    <mergeCell ref="A1:X1"/>
    <mergeCell ref="A2:X2"/>
    <mergeCell ref="A3:X3"/>
    <mergeCell ref="E4:I4"/>
    <mergeCell ref="J4:O4"/>
    <mergeCell ref="P4:T4"/>
    <mergeCell ref="A4:A5"/>
    <mergeCell ref="B4:B5"/>
    <mergeCell ref="C4:C5"/>
    <mergeCell ref="D4:D5"/>
    <mergeCell ref="U4:U5"/>
    <mergeCell ref="V4:V5"/>
    <mergeCell ref="W4:W5"/>
    <mergeCell ref="X4:X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7"/>
  <sheetViews>
    <sheetView topLeftCell="C1" workbookViewId="0">
      <selection activeCell="A3" sqref="A3:X3"/>
    </sheetView>
  </sheetViews>
  <sheetFormatPr defaultColWidth="8.725" defaultRowHeight="13.5"/>
  <cols>
    <col min="4" max="4" width="13" customWidth="1"/>
    <col min="9" max="9" width="11.725"/>
    <col min="12" max="12" width="8.81666666666667"/>
    <col min="14" max="15" width="11.725"/>
    <col min="20" max="21" width="11.725"/>
  </cols>
  <sheetData>
    <row r="1" ht="18.75" spans="1:24">
      <c r="A1" s="61" t="s">
        <v>87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</row>
    <row r="2" spans="1:24">
      <c r="A2" s="63" t="s">
        <v>88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</row>
    <row r="3" ht="14.25" spans="1:24">
      <c r="A3" s="22" t="s">
        <v>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</row>
    <row r="4" spans="1:24">
      <c r="A4" s="23" t="s">
        <v>3</v>
      </c>
      <c r="B4" s="24" t="s">
        <v>4</v>
      </c>
      <c r="C4" s="24" t="s">
        <v>5</v>
      </c>
      <c r="D4" s="24" t="s">
        <v>6</v>
      </c>
      <c r="E4" s="25" t="s">
        <v>7</v>
      </c>
      <c r="F4" s="26"/>
      <c r="G4" s="26"/>
      <c r="H4" s="26"/>
      <c r="I4" s="38"/>
      <c r="J4" s="25" t="s">
        <v>8</v>
      </c>
      <c r="K4" s="26"/>
      <c r="L4" s="26"/>
      <c r="M4" s="26"/>
      <c r="N4" s="26"/>
      <c r="O4" s="38"/>
      <c r="P4" s="29" t="s">
        <v>9</v>
      </c>
      <c r="Q4" s="29"/>
      <c r="R4" s="29"/>
      <c r="S4" s="29"/>
      <c r="T4" s="29"/>
      <c r="U4" s="24" t="s">
        <v>10</v>
      </c>
      <c r="V4" s="24" t="s">
        <v>11</v>
      </c>
      <c r="W4" s="24" t="s">
        <v>12</v>
      </c>
      <c r="X4" s="24" t="s">
        <v>13</v>
      </c>
    </row>
    <row r="5" ht="48" spans="1:24">
      <c r="A5" s="27"/>
      <c r="B5" s="28"/>
      <c r="C5" s="28"/>
      <c r="D5" s="28"/>
      <c r="E5" s="29" t="s">
        <v>14</v>
      </c>
      <c r="F5" s="29" t="s">
        <v>15</v>
      </c>
      <c r="G5" s="29" t="s">
        <v>16</v>
      </c>
      <c r="H5" s="29" t="s">
        <v>17</v>
      </c>
      <c r="I5" s="39" t="s">
        <v>18</v>
      </c>
      <c r="J5" s="29" t="s">
        <v>19</v>
      </c>
      <c r="K5" s="29" t="s">
        <v>20</v>
      </c>
      <c r="L5" s="29" t="s">
        <v>21</v>
      </c>
      <c r="M5" s="29" t="s">
        <v>22</v>
      </c>
      <c r="N5" s="29" t="s">
        <v>23</v>
      </c>
      <c r="O5" s="39" t="s">
        <v>24</v>
      </c>
      <c r="P5" s="29" t="s">
        <v>25</v>
      </c>
      <c r="Q5" s="29" t="s">
        <v>26</v>
      </c>
      <c r="R5" s="29" t="s">
        <v>27</v>
      </c>
      <c r="S5" s="29" t="s">
        <v>28</v>
      </c>
      <c r="T5" s="39" t="s">
        <v>29</v>
      </c>
      <c r="U5" s="28"/>
      <c r="V5" s="28"/>
      <c r="W5" s="28"/>
      <c r="X5" s="28"/>
    </row>
    <row r="6" ht="24" spans="1:24">
      <c r="A6" s="100" t="s">
        <v>89</v>
      </c>
      <c r="B6" s="101" t="s">
        <v>90</v>
      </c>
      <c r="C6" s="42" t="s">
        <v>31</v>
      </c>
      <c r="D6" s="42" t="s">
        <v>91</v>
      </c>
      <c r="E6" s="29">
        <v>70</v>
      </c>
      <c r="F6" s="29">
        <v>7</v>
      </c>
      <c r="G6" s="29">
        <f t="shared" ref="G6:G26" si="0">E6+F6</f>
        <v>77</v>
      </c>
      <c r="H6" s="29">
        <v>102.5</v>
      </c>
      <c r="I6" s="33">
        <f>G6/H6*30</f>
        <v>22.5365853658537</v>
      </c>
      <c r="J6" s="29">
        <v>14</v>
      </c>
      <c r="K6" s="29">
        <v>15</v>
      </c>
      <c r="L6" s="29">
        <v>71.2</v>
      </c>
      <c r="M6" s="29">
        <v>71.2</v>
      </c>
      <c r="N6" s="29">
        <f>L6/M6*45</f>
        <v>45</v>
      </c>
      <c r="O6" s="29">
        <f>J6/K6*15+N6</f>
        <v>59</v>
      </c>
      <c r="P6" s="29">
        <v>30</v>
      </c>
      <c r="Q6" s="29">
        <v>0</v>
      </c>
      <c r="R6" s="29">
        <f t="shared" ref="R6:R26" si="1">P6+Q6</f>
        <v>30</v>
      </c>
      <c r="S6" s="29">
        <v>123</v>
      </c>
      <c r="T6" s="33">
        <f>R6/S6*10</f>
        <v>2.4390243902439</v>
      </c>
      <c r="U6" s="33">
        <f>I6+O6+T6</f>
        <v>83.9756097560976</v>
      </c>
      <c r="V6" s="29">
        <f>RANK(U6,$U$6:$U$26)</f>
        <v>1</v>
      </c>
      <c r="W6" s="29">
        <v>21</v>
      </c>
      <c r="X6" s="43">
        <f t="shared" ref="X6:X26" si="2">V6/W6</f>
        <v>0.0476190476190476</v>
      </c>
    </row>
    <row r="7" ht="24" spans="1:24">
      <c r="A7" s="100" t="s">
        <v>92</v>
      </c>
      <c r="B7" s="101" t="s">
        <v>93</v>
      </c>
      <c r="C7" s="42" t="s">
        <v>31</v>
      </c>
      <c r="D7" s="42" t="s">
        <v>91</v>
      </c>
      <c r="E7" s="29">
        <v>70</v>
      </c>
      <c r="F7" s="29">
        <v>9</v>
      </c>
      <c r="G7" s="29">
        <f t="shared" si="0"/>
        <v>79</v>
      </c>
      <c r="H7" s="29">
        <v>102.5</v>
      </c>
      <c r="I7" s="33">
        <f t="shared" ref="I6:I26" si="3">G7/H7*30</f>
        <v>23.1219512195122</v>
      </c>
      <c r="J7" s="29">
        <v>15</v>
      </c>
      <c r="K7" s="29">
        <v>15</v>
      </c>
      <c r="L7" s="33">
        <v>56.375</v>
      </c>
      <c r="M7" s="29">
        <v>71.2</v>
      </c>
      <c r="N7" s="33">
        <f t="shared" ref="N7:N26" si="4">L7/M7*45</f>
        <v>35.6302668539326</v>
      </c>
      <c r="O7" s="33">
        <f t="shared" ref="O7:O26" si="5">J7/K7*15+N7</f>
        <v>50.6302668539326</v>
      </c>
      <c r="P7" s="29">
        <v>30</v>
      </c>
      <c r="Q7" s="29">
        <v>2.5</v>
      </c>
      <c r="R7" s="29">
        <f t="shared" si="1"/>
        <v>32.5</v>
      </c>
      <c r="S7" s="29">
        <v>123</v>
      </c>
      <c r="T7" s="33">
        <f t="shared" ref="T6:T26" si="6">R7/S7*10</f>
        <v>2.64227642276423</v>
      </c>
      <c r="U7" s="33">
        <f t="shared" ref="U7:U26" si="7">I7+O7+T7</f>
        <v>76.394494496209</v>
      </c>
      <c r="V7" s="29">
        <f t="shared" ref="V6:V26" si="8">RANK(U7,$U$6:$U$26)</f>
        <v>2</v>
      </c>
      <c r="W7" s="29">
        <v>21</v>
      </c>
      <c r="X7" s="43">
        <f t="shared" si="2"/>
        <v>0.0952380952380952</v>
      </c>
    </row>
    <row r="8" ht="24" spans="1:24">
      <c r="A8" s="100" t="s">
        <v>94</v>
      </c>
      <c r="B8" s="101" t="s">
        <v>95</v>
      </c>
      <c r="C8" s="42" t="s">
        <v>31</v>
      </c>
      <c r="D8" s="42" t="s">
        <v>91</v>
      </c>
      <c r="E8" s="29">
        <v>70</v>
      </c>
      <c r="F8" s="29">
        <v>32.5</v>
      </c>
      <c r="G8" s="29">
        <f t="shared" si="0"/>
        <v>102.5</v>
      </c>
      <c r="H8" s="29">
        <v>102.5</v>
      </c>
      <c r="I8" s="33">
        <f t="shared" si="3"/>
        <v>30</v>
      </c>
      <c r="J8" s="29">
        <v>15</v>
      </c>
      <c r="K8" s="29">
        <v>15</v>
      </c>
      <c r="L8" s="29">
        <v>23.82</v>
      </c>
      <c r="M8" s="29">
        <v>71.2</v>
      </c>
      <c r="N8" s="33">
        <f t="shared" si="4"/>
        <v>15.0547752808989</v>
      </c>
      <c r="O8" s="33">
        <f t="shared" si="5"/>
        <v>30.0547752808989</v>
      </c>
      <c r="P8" s="29">
        <v>30</v>
      </c>
      <c r="Q8" s="29">
        <v>5.5</v>
      </c>
      <c r="R8" s="29">
        <f t="shared" si="1"/>
        <v>35.5</v>
      </c>
      <c r="S8" s="29">
        <v>123</v>
      </c>
      <c r="T8" s="33">
        <f t="shared" si="6"/>
        <v>2.88617886178862</v>
      </c>
      <c r="U8" s="33">
        <f t="shared" si="7"/>
        <v>62.9409541426875</v>
      </c>
      <c r="V8" s="29">
        <f t="shared" si="8"/>
        <v>3</v>
      </c>
      <c r="W8" s="29">
        <v>21</v>
      </c>
      <c r="X8" s="43">
        <f t="shared" si="2"/>
        <v>0.142857142857143</v>
      </c>
    </row>
    <row r="9" ht="24" spans="1:24">
      <c r="A9" s="100" t="s">
        <v>96</v>
      </c>
      <c r="B9" s="101" t="s">
        <v>97</v>
      </c>
      <c r="C9" s="42" t="s">
        <v>31</v>
      </c>
      <c r="D9" s="42" t="s">
        <v>91</v>
      </c>
      <c r="E9" s="29">
        <v>70</v>
      </c>
      <c r="F9" s="29">
        <v>15</v>
      </c>
      <c r="G9" s="29">
        <f t="shared" si="0"/>
        <v>85</v>
      </c>
      <c r="H9" s="29">
        <v>102.5</v>
      </c>
      <c r="I9" s="33">
        <f t="shared" si="3"/>
        <v>24.8780487804878</v>
      </c>
      <c r="J9" s="29">
        <v>15</v>
      </c>
      <c r="K9" s="29">
        <v>15</v>
      </c>
      <c r="L9" s="33">
        <v>20.125</v>
      </c>
      <c r="M9" s="29">
        <v>71.2</v>
      </c>
      <c r="N9" s="33">
        <f t="shared" si="4"/>
        <v>12.719452247191</v>
      </c>
      <c r="O9" s="33">
        <f t="shared" si="5"/>
        <v>27.719452247191</v>
      </c>
      <c r="P9" s="29">
        <v>30</v>
      </c>
      <c r="Q9" s="29">
        <v>12.5</v>
      </c>
      <c r="R9" s="29">
        <f t="shared" si="1"/>
        <v>42.5</v>
      </c>
      <c r="S9" s="29">
        <v>123</v>
      </c>
      <c r="T9" s="33">
        <f t="shared" si="6"/>
        <v>3.45528455284553</v>
      </c>
      <c r="U9" s="33">
        <f t="shared" si="7"/>
        <v>56.0527855805243</v>
      </c>
      <c r="V9" s="29">
        <f t="shared" si="8"/>
        <v>4</v>
      </c>
      <c r="W9" s="29">
        <v>21</v>
      </c>
      <c r="X9" s="43">
        <f t="shared" si="2"/>
        <v>0.19047619047619</v>
      </c>
    </row>
    <row r="10" ht="24" spans="1:24">
      <c r="A10" s="100" t="s">
        <v>98</v>
      </c>
      <c r="B10" s="101" t="s">
        <v>99</v>
      </c>
      <c r="C10" s="42" t="s">
        <v>31</v>
      </c>
      <c r="D10" s="42" t="s">
        <v>91</v>
      </c>
      <c r="E10" s="29">
        <v>70</v>
      </c>
      <c r="F10" s="29">
        <v>10</v>
      </c>
      <c r="G10" s="29">
        <f t="shared" si="0"/>
        <v>80</v>
      </c>
      <c r="H10" s="29">
        <v>102.5</v>
      </c>
      <c r="I10" s="33">
        <f t="shared" si="3"/>
        <v>23.4146341463415</v>
      </c>
      <c r="J10" s="29">
        <v>15</v>
      </c>
      <c r="K10" s="29">
        <v>15</v>
      </c>
      <c r="L10" s="33">
        <v>9.166667</v>
      </c>
      <c r="M10" s="29">
        <v>71.2</v>
      </c>
      <c r="N10" s="33">
        <f t="shared" si="4"/>
        <v>5.79353953651685</v>
      </c>
      <c r="O10" s="33">
        <f t="shared" si="5"/>
        <v>20.7935395365169</v>
      </c>
      <c r="P10" s="29">
        <v>30</v>
      </c>
      <c r="Q10" s="29">
        <v>93</v>
      </c>
      <c r="R10" s="29">
        <f t="shared" si="1"/>
        <v>123</v>
      </c>
      <c r="S10" s="29">
        <v>123</v>
      </c>
      <c r="T10" s="33">
        <f t="shared" si="6"/>
        <v>10</v>
      </c>
      <c r="U10" s="33">
        <f t="shared" si="7"/>
        <v>54.2081736828584</v>
      </c>
      <c r="V10" s="29">
        <f t="shared" si="8"/>
        <v>5</v>
      </c>
      <c r="W10" s="29">
        <v>21</v>
      </c>
      <c r="X10" s="75">
        <f t="shared" si="2"/>
        <v>0.238095238095238</v>
      </c>
    </row>
    <row r="11" ht="24" spans="1:24">
      <c r="A11" s="100" t="s">
        <v>100</v>
      </c>
      <c r="B11" s="101" t="s">
        <v>101</v>
      </c>
      <c r="C11" s="42" t="s">
        <v>31</v>
      </c>
      <c r="D11" s="42" t="s">
        <v>91</v>
      </c>
      <c r="E11" s="29">
        <v>70</v>
      </c>
      <c r="F11" s="29">
        <v>23</v>
      </c>
      <c r="G11" s="29">
        <f t="shared" si="0"/>
        <v>93</v>
      </c>
      <c r="H11" s="29">
        <v>102.5</v>
      </c>
      <c r="I11" s="33">
        <f t="shared" si="3"/>
        <v>27.219512195122</v>
      </c>
      <c r="J11" s="29">
        <v>14</v>
      </c>
      <c r="K11" s="29">
        <v>15</v>
      </c>
      <c r="L11" s="29">
        <v>15.18</v>
      </c>
      <c r="M11" s="29">
        <v>71.2</v>
      </c>
      <c r="N11" s="33">
        <f t="shared" si="4"/>
        <v>9.59410112359551</v>
      </c>
      <c r="O11" s="33">
        <f t="shared" si="5"/>
        <v>23.5941011235955</v>
      </c>
      <c r="P11" s="29">
        <v>30</v>
      </c>
      <c r="Q11" s="29">
        <v>0.5</v>
      </c>
      <c r="R11" s="29">
        <f t="shared" si="1"/>
        <v>30.5</v>
      </c>
      <c r="S11" s="29">
        <v>123</v>
      </c>
      <c r="T11" s="33">
        <f t="shared" si="6"/>
        <v>2.47967479674797</v>
      </c>
      <c r="U11" s="33">
        <f t="shared" si="7"/>
        <v>53.2932881154655</v>
      </c>
      <c r="V11" s="29">
        <f t="shared" si="8"/>
        <v>6</v>
      </c>
      <c r="W11" s="29">
        <v>21</v>
      </c>
      <c r="X11" s="43">
        <f t="shared" si="2"/>
        <v>0.285714285714286</v>
      </c>
    </row>
    <row r="12" ht="24" spans="1:24">
      <c r="A12" s="100" t="s">
        <v>102</v>
      </c>
      <c r="B12" s="101" t="s">
        <v>103</v>
      </c>
      <c r="C12" s="42" t="s">
        <v>31</v>
      </c>
      <c r="D12" s="42" t="s">
        <v>91</v>
      </c>
      <c r="E12" s="29">
        <v>70</v>
      </c>
      <c r="F12" s="29">
        <v>19</v>
      </c>
      <c r="G12" s="29">
        <f t="shared" si="0"/>
        <v>89</v>
      </c>
      <c r="H12" s="29">
        <v>102.5</v>
      </c>
      <c r="I12" s="33">
        <f t="shared" si="3"/>
        <v>26.0487804878049</v>
      </c>
      <c r="J12" s="29">
        <v>15</v>
      </c>
      <c r="K12" s="29">
        <v>15</v>
      </c>
      <c r="L12" s="29">
        <v>7.25</v>
      </c>
      <c r="M12" s="29">
        <v>71.2</v>
      </c>
      <c r="N12" s="33">
        <f t="shared" si="4"/>
        <v>4.58216292134831</v>
      </c>
      <c r="O12" s="33">
        <f t="shared" si="5"/>
        <v>19.5821629213483</v>
      </c>
      <c r="P12" s="29">
        <v>30</v>
      </c>
      <c r="Q12" s="29">
        <v>8.5</v>
      </c>
      <c r="R12" s="29">
        <f t="shared" si="1"/>
        <v>38.5</v>
      </c>
      <c r="S12" s="29">
        <v>123</v>
      </c>
      <c r="T12" s="33">
        <f t="shared" si="6"/>
        <v>3.13008130081301</v>
      </c>
      <c r="U12" s="33">
        <f t="shared" si="7"/>
        <v>48.7610247099662</v>
      </c>
      <c r="V12" s="29">
        <f t="shared" si="8"/>
        <v>7</v>
      </c>
      <c r="W12" s="29">
        <v>21</v>
      </c>
      <c r="X12" s="43">
        <f t="shared" si="2"/>
        <v>0.333333333333333</v>
      </c>
    </row>
    <row r="13" ht="24" spans="1:24">
      <c r="A13" s="100" t="s">
        <v>104</v>
      </c>
      <c r="B13" s="101" t="s">
        <v>105</v>
      </c>
      <c r="C13" s="42" t="s">
        <v>31</v>
      </c>
      <c r="D13" s="42" t="s">
        <v>91</v>
      </c>
      <c r="E13" s="29">
        <v>70</v>
      </c>
      <c r="F13" s="33">
        <v>21.875</v>
      </c>
      <c r="G13" s="33">
        <f t="shared" si="0"/>
        <v>91.875</v>
      </c>
      <c r="H13" s="29">
        <v>102.5</v>
      </c>
      <c r="I13" s="33">
        <f t="shared" si="3"/>
        <v>26.890243902439</v>
      </c>
      <c r="J13" s="29">
        <v>15</v>
      </c>
      <c r="K13" s="29">
        <v>15</v>
      </c>
      <c r="L13" s="33">
        <v>2.666667</v>
      </c>
      <c r="M13" s="29">
        <v>71.2</v>
      </c>
      <c r="N13" s="33">
        <f t="shared" si="4"/>
        <v>1.68539346910112</v>
      </c>
      <c r="O13" s="33">
        <f t="shared" si="5"/>
        <v>16.6853934691011</v>
      </c>
      <c r="P13" s="29">
        <v>30</v>
      </c>
      <c r="Q13" s="29">
        <v>0</v>
      </c>
      <c r="R13" s="29">
        <f t="shared" si="1"/>
        <v>30</v>
      </c>
      <c r="S13" s="29">
        <v>123</v>
      </c>
      <c r="T13" s="33">
        <f t="shared" si="6"/>
        <v>2.4390243902439</v>
      </c>
      <c r="U13" s="33">
        <f t="shared" si="7"/>
        <v>46.014661761784</v>
      </c>
      <c r="V13" s="29">
        <f t="shared" si="8"/>
        <v>8</v>
      </c>
      <c r="W13" s="29">
        <v>21</v>
      </c>
      <c r="X13" s="43">
        <f t="shared" si="2"/>
        <v>0.380952380952381</v>
      </c>
    </row>
    <row r="14" ht="24" spans="1:24">
      <c r="A14" s="100" t="s">
        <v>106</v>
      </c>
      <c r="B14" s="101" t="s">
        <v>107</v>
      </c>
      <c r="C14" s="42" t="s">
        <v>31</v>
      </c>
      <c r="D14" s="42" t="s">
        <v>91</v>
      </c>
      <c r="E14" s="29">
        <v>70</v>
      </c>
      <c r="F14" s="29">
        <v>9</v>
      </c>
      <c r="G14" s="29">
        <f t="shared" si="0"/>
        <v>79</v>
      </c>
      <c r="H14" s="29">
        <v>102.5</v>
      </c>
      <c r="I14" s="33">
        <f t="shared" si="3"/>
        <v>23.1219512195122</v>
      </c>
      <c r="J14" s="29">
        <v>15</v>
      </c>
      <c r="K14" s="29">
        <v>15</v>
      </c>
      <c r="L14" s="29">
        <v>8.1</v>
      </c>
      <c r="M14" s="29">
        <v>71.2</v>
      </c>
      <c r="N14" s="33">
        <f t="shared" si="4"/>
        <v>5.11938202247191</v>
      </c>
      <c r="O14" s="33">
        <f t="shared" si="5"/>
        <v>20.1193820224719</v>
      </c>
      <c r="P14" s="29">
        <v>30</v>
      </c>
      <c r="Q14" s="29">
        <v>1.5</v>
      </c>
      <c r="R14" s="29">
        <f t="shared" si="1"/>
        <v>31.5</v>
      </c>
      <c r="S14" s="29">
        <v>123</v>
      </c>
      <c r="T14" s="33">
        <f t="shared" si="6"/>
        <v>2.5609756097561</v>
      </c>
      <c r="U14" s="33">
        <f t="shared" si="7"/>
        <v>45.8023088517402</v>
      </c>
      <c r="V14" s="29">
        <f t="shared" si="8"/>
        <v>9</v>
      </c>
      <c r="W14" s="29">
        <v>21</v>
      </c>
      <c r="X14" s="75">
        <f t="shared" si="2"/>
        <v>0.428571428571429</v>
      </c>
    </row>
    <row r="15" ht="24" spans="1:24">
      <c r="A15" s="100" t="s">
        <v>108</v>
      </c>
      <c r="B15" s="101" t="s">
        <v>109</v>
      </c>
      <c r="C15" s="42" t="s">
        <v>31</v>
      </c>
      <c r="D15" s="42" t="s">
        <v>91</v>
      </c>
      <c r="E15" s="29">
        <v>70</v>
      </c>
      <c r="F15" s="33">
        <v>15.375</v>
      </c>
      <c r="G15" s="33">
        <f t="shared" si="0"/>
        <v>85.375</v>
      </c>
      <c r="H15" s="29">
        <v>102.5</v>
      </c>
      <c r="I15" s="33">
        <f t="shared" si="3"/>
        <v>24.9878048780488</v>
      </c>
      <c r="J15" s="29">
        <v>15</v>
      </c>
      <c r="K15" s="29">
        <v>15</v>
      </c>
      <c r="L15" s="29">
        <v>4.4</v>
      </c>
      <c r="M15" s="29">
        <v>71.2</v>
      </c>
      <c r="N15" s="33">
        <f t="shared" si="4"/>
        <v>2.78089887640449</v>
      </c>
      <c r="O15" s="33">
        <f t="shared" si="5"/>
        <v>17.7808988764045</v>
      </c>
      <c r="P15" s="29">
        <v>30</v>
      </c>
      <c r="Q15" s="29">
        <v>4</v>
      </c>
      <c r="R15" s="29">
        <f t="shared" si="1"/>
        <v>34</v>
      </c>
      <c r="S15" s="29">
        <v>123</v>
      </c>
      <c r="T15" s="33">
        <f t="shared" si="6"/>
        <v>2.76422764227642</v>
      </c>
      <c r="U15" s="33">
        <f t="shared" si="7"/>
        <v>45.5329313967297</v>
      </c>
      <c r="V15" s="29">
        <f t="shared" si="8"/>
        <v>10</v>
      </c>
      <c r="W15" s="29">
        <v>21</v>
      </c>
      <c r="X15" s="43">
        <f t="shared" si="2"/>
        <v>0.476190476190476</v>
      </c>
    </row>
    <row r="16" ht="24" spans="1:24">
      <c r="A16" s="100" t="s">
        <v>110</v>
      </c>
      <c r="B16" s="101" t="s">
        <v>111</v>
      </c>
      <c r="C16" s="42" t="s">
        <v>31</v>
      </c>
      <c r="D16" s="42" t="s">
        <v>91</v>
      </c>
      <c r="E16" s="29">
        <v>70</v>
      </c>
      <c r="F16" s="29">
        <v>13.5</v>
      </c>
      <c r="G16" s="29">
        <f t="shared" si="0"/>
        <v>83.5</v>
      </c>
      <c r="H16" s="29">
        <v>102.5</v>
      </c>
      <c r="I16" s="33">
        <f t="shared" si="3"/>
        <v>24.4390243902439</v>
      </c>
      <c r="J16" s="29">
        <v>15</v>
      </c>
      <c r="K16" s="29">
        <v>15</v>
      </c>
      <c r="L16" s="29">
        <v>5.1</v>
      </c>
      <c r="M16" s="29">
        <v>71.2</v>
      </c>
      <c r="N16" s="33">
        <f t="shared" si="4"/>
        <v>3.22331460674157</v>
      </c>
      <c r="O16" s="33">
        <f t="shared" si="5"/>
        <v>18.2233146067416</v>
      </c>
      <c r="P16" s="29">
        <v>30</v>
      </c>
      <c r="Q16" s="29">
        <v>4</v>
      </c>
      <c r="R16" s="29">
        <f t="shared" si="1"/>
        <v>34</v>
      </c>
      <c r="S16" s="29">
        <v>123</v>
      </c>
      <c r="T16" s="33">
        <f t="shared" si="6"/>
        <v>2.76422764227642</v>
      </c>
      <c r="U16" s="33">
        <f t="shared" si="7"/>
        <v>45.4265666392619</v>
      </c>
      <c r="V16" s="29">
        <f t="shared" si="8"/>
        <v>11</v>
      </c>
      <c r="W16" s="29">
        <v>21</v>
      </c>
      <c r="X16" s="43">
        <f t="shared" si="2"/>
        <v>0.523809523809524</v>
      </c>
    </row>
    <row r="17" ht="24" spans="1:24">
      <c r="A17" s="100" t="s">
        <v>112</v>
      </c>
      <c r="B17" s="101" t="s">
        <v>113</v>
      </c>
      <c r="C17" s="42" t="s">
        <v>31</v>
      </c>
      <c r="D17" s="42" t="s">
        <v>91</v>
      </c>
      <c r="E17" s="29">
        <v>70</v>
      </c>
      <c r="F17" s="29">
        <v>10</v>
      </c>
      <c r="G17" s="29">
        <f t="shared" si="0"/>
        <v>80</v>
      </c>
      <c r="H17" s="29">
        <v>102.5</v>
      </c>
      <c r="I17" s="33">
        <f t="shared" si="3"/>
        <v>23.4146341463415</v>
      </c>
      <c r="J17" s="29">
        <v>15</v>
      </c>
      <c r="K17" s="29">
        <v>15</v>
      </c>
      <c r="L17" s="29">
        <v>4</v>
      </c>
      <c r="M17" s="29">
        <v>71.2</v>
      </c>
      <c r="N17" s="33">
        <f t="shared" si="4"/>
        <v>2.52808988764045</v>
      </c>
      <c r="O17" s="33">
        <f t="shared" si="5"/>
        <v>17.5280898876404</v>
      </c>
      <c r="P17" s="29">
        <v>30</v>
      </c>
      <c r="Q17" s="29">
        <v>10.5</v>
      </c>
      <c r="R17" s="29">
        <f t="shared" si="1"/>
        <v>40.5</v>
      </c>
      <c r="S17" s="29">
        <v>123</v>
      </c>
      <c r="T17" s="33">
        <f t="shared" si="6"/>
        <v>3.29268292682927</v>
      </c>
      <c r="U17" s="33">
        <f t="shared" si="7"/>
        <v>44.2354069608112</v>
      </c>
      <c r="V17" s="29">
        <f t="shared" si="8"/>
        <v>12</v>
      </c>
      <c r="W17" s="29">
        <v>21</v>
      </c>
      <c r="X17" s="75">
        <f t="shared" si="2"/>
        <v>0.571428571428571</v>
      </c>
    </row>
    <row r="18" ht="24" spans="1:24">
      <c r="A18" s="100" t="s">
        <v>114</v>
      </c>
      <c r="B18" s="101" t="s">
        <v>115</v>
      </c>
      <c r="C18" s="42" t="s">
        <v>31</v>
      </c>
      <c r="D18" s="42" t="s">
        <v>91</v>
      </c>
      <c r="E18" s="29">
        <v>70</v>
      </c>
      <c r="F18" s="33">
        <v>15.375</v>
      </c>
      <c r="G18" s="33">
        <f t="shared" si="0"/>
        <v>85.375</v>
      </c>
      <c r="H18" s="29">
        <v>102.5</v>
      </c>
      <c r="I18" s="33">
        <f t="shared" si="3"/>
        <v>24.9878048780488</v>
      </c>
      <c r="J18" s="29">
        <v>15</v>
      </c>
      <c r="K18" s="29">
        <v>15</v>
      </c>
      <c r="L18" s="29">
        <v>1.05</v>
      </c>
      <c r="M18" s="29">
        <v>71.2</v>
      </c>
      <c r="N18" s="33">
        <f t="shared" si="4"/>
        <v>0.663623595505618</v>
      </c>
      <c r="O18" s="33">
        <f t="shared" si="5"/>
        <v>15.6636235955056</v>
      </c>
      <c r="P18" s="29">
        <v>30</v>
      </c>
      <c r="Q18" s="29">
        <v>1.5</v>
      </c>
      <c r="R18" s="29">
        <f t="shared" si="1"/>
        <v>31.5</v>
      </c>
      <c r="S18" s="29">
        <v>123</v>
      </c>
      <c r="T18" s="33">
        <f t="shared" si="6"/>
        <v>2.5609756097561</v>
      </c>
      <c r="U18" s="33">
        <f t="shared" si="7"/>
        <v>43.2124040833105</v>
      </c>
      <c r="V18" s="29">
        <f t="shared" si="8"/>
        <v>13</v>
      </c>
      <c r="W18" s="29">
        <v>21</v>
      </c>
      <c r="X18" s="43">
        <f t="shared" si="2"/>
        <v>0.619047619047619</v>
      </c>
    </row>
    <row r="19" ht="24" spans="1:24">
      <c r="A19" s="100" t="s">
        <v>116</v>
      </c>
      <c r="B19" s="101" t="s">
        <v>117</v>
      </c>
      <c r="C19" s="42" t="s">
        <v>31</v>
      </c>
      <c r="D19" s="42" t="s">
        <v>91</v>
      </c>
      <c r="E19" s="29">
        <v>70</v>
      </c>
      <c r="F19" s="29">
        <v>10</v>
      </c>
      <c r="G19" s="29">
        <f t="shared" si="0"/>
        <v>80</v>
      </c>
      <c r="H19" s="29">
        <v>102.5</v>
      </c>
      <c r="I19" s="33">
        <f t="shared" si="3"/>
        <v>23.4146341463415</v>
      </c>
      <c r="J19" s="29">
        <v>15</v>
      </c>
      <c r="K19" s="29">
        <v>15</v>
      </c>
      <c r="L19" s="29">
        <v>2.49</v>
      </c>
      <c r="M19" s="29">
        <v>71.2</v>
      </c>
      <c r="N19" s="33">
        <f t="shared" si="4"/>
        <v>1.57373595505618</v>
      </c>
      <c r="O19" s="33">
        <f t="shared" si="5"/>
        <v>16.5737359550562</v>
      </c>
      <c r="P19" s="29">
        <v>30</v>
      </c>
      <c r="Q19" s="29">
        <v>1.5</v>
      </c>
      <c r="R19" s="29">
        <f t="shared" si="1"/>
        <v>31.5</v>
      </c>
      <c r="S19" s="29">
        <v>123</v>
      </c>
      <c r="T19" s="33">
        <f t="shared" si="6"/>
        <v>2.5609756097561</v>
      </c>
      <c r="U19" s="33">
        <f t="shared" si="7"/>
        <v>42.5493457111538</v>
      </c>
      <c r="V19" s="29">
        <f t="shared" si="8"/>
        <v>14</v>
      </c>
      <c r="W19" s="29">
        <v>21</v>
      </c>
      <c r="X19" s="43">
        <f t="shared" si="2"/>
        <v>0.666666666666667</v>
      </c>
    </row>
    <row r="20" ht="24" spans="1:24">
      <c r="A20" s="100" t="s">
        <v>118</v>
      </c>
      <c r="B20" s="101" t="s">
        <v>119</v>
      </c>
      <c r="C20" s="42" t="s">
        <v>31</v>
      </c>
      <c r="D20" s="42" t="s">
        <v>91</v>
      </c>
      <c r="E20" s="29">
        <v>70</v>
      </c>
      <c r="F20" s="33">
        <v>12.375</v>
      </c>
      <c r="G20" s="33">
        <f t="shared" si="0"/>
        <v>82.375</v>
      </c>
      <c r="H20" s="29">
        <v>102.5</v>
      </c>
      <c r="I20" s="33">
        <f t="shared" si="3"/>
        <v>24.109756097561</v>
      </c>
      <c r="J20" s="29">
        <v>15</v>
      </c>
      <c r="K20" s="29">
        <v>15</v>
      </c>
      <c r="L20" s="33">
        <v>0.999</v>
      </c>
      <c r="M20" s="29">
        <v>71.2</v>
      </c>
      <c r="N20" s="33">
        <f t="shared" si="4"/>
        <v>0.631390449438202</v>
      </c>
      <c r="O20" s="33">
        <f t="shared" si="5"/>
        <v>15.6313904494382</v>
      </c>
      <c r="P20" s="29">
        <v>30</v>
      </c>
      <c r="Q20" s="29">
        <v>1</v>
      </c>
      <c r="R20" s="29">
        <f t="shared" si="1"/>
        <v>31</v>
      </c>
      <c r="S20" s="29">
        <v>123</v>
      </c>
      <c r="T20" s="33">
        <f t="shared" si="6"/>
        <v>2.52032520325203</v>
      </c>
      <c r="U20" s="33">
        <f t="shared" si="7"/>
        <v>42.2614717502512</v>
      </c>
      <c r="V20" s="29">
        <f t="shared" si="8"/>
        <v>15</v>
      </c>
      <c r="W20" s="29">
        <v>21</v>
      </c>
      <c r="X20" s="43">
        <f t="shared" si="2"/>
        <v>0.714285714285714</v>
      </c>
    </row>
    <row r="21" ht="24" spans="1:24">
      <c r="A21" s="100" t="s">
        <v>120</v>
      </c>
      <c r="B21" s="101" t="s">
        <v>121</v>
      </c>
      <c r="C21" s="42" t="s">
        <v>31</v>
      </c>
      <c r="D21" s="42" t="s">
        <v>91</v>
      </c>
      <c r="E21" s="29">
        <v>70</v>
      </c>
      <c r="F21" s="33">
        <v>7.993</v>
      </c>
      <c r="G21" s="33">
        <f t="shared" si="0"/>
        <v>77.993</v>
      </c>
      <c r="H21" s="29">
        <v>102.5</v>
      </c>
      <c r="I21" s="33">
        <f t="shared" si="3"/>
        <v>22.8272195121951</v>
      </c>
      <c r="J21" s="29">
        <v>15</v>
      </c>
      <c r="K21" s="29">
        <v>15</v>
      </c>
      <c r="L21" s="29">
        <v>2.6</v>
      </c>
      <c r="M21" s="29">
        <v>71.2</v>
      </c>
      <c r="N21" s="33">
        <f t="shared" si="4"/>
        <v>1.64325842696629</v>
      </c>
      <c r="O21" s="33">
        <f t="shared" si="5"/>
        <v>16.6432584269663</v>
      </c>
      <c r="P21" s="29">
        <v>30</v>
      </c>
      <c r="Q21" s="29">
        <v>1.5</v>
      </c>
      <c r="R21" s="29">
        <f t="shared" si="1"/>
        <v>31.5</v>
      </c>
      <c r="S21" s="29">
        <v>123</v>
      </c>
      <c r="T21" s="33">
        <f t="shared" si="6"/>
        <v>2.5609756097561</v>
      </c>
      <c r="U21" s="33">
        <f t="shared" si="7"/>
        <v>42.0314535489175</v>
      </c>
      <c r="V21" s="29">
        <f t="shared" si="8"/>
        <v>16</v>
      </c>
      <c r="W21" s="29">
        <v>21</v>
      </c>
      <c r="X21" s="75">
        <f t="shared" si="2"/>
        <v>0.761904761904762</v>
      </c>
    </row>
    <row r="22" ht="24" spans="1:24">
      <c r="A22" s="100" t="s">
        <v>122</v>
      </c>
      <c r="B22" s="101" t="s">
        <v>123</v>
      </c>
      <c r="C22" s="42" t="s">
        <v>31</v>
      </c>
      <c r="D22" s="42" t="s">
        <v>91</v>
      </c>
      <c r="E22" s="29">
        <v>70</v>
      </c>
      <c r="F22" s="29">
        <f>-1+4</f>
        <v>3</v>
      </c>
      <c r="G22" s="29">
        <f t="shared" si="0"/>
        <v>73</v>
      </c>
      <c r="H22" s="29">
        <v>102.5</v>
      </c>
      <c r="I22" s="33">
        <f t="shared" si="3"/>
        <v>21.3658536585366</v>
      </c>
      <c r="J22" s="29">
        <v>15</v>
      </c>
      <c r="K22" s="29">
        <v>15</v>
      </c>
      <c r="L22" s="29">
        <v>2.76</v>
      </c>
      <c r="M22" s="29">
        <v>71.2</v>
      </c>
      <c r="N22" s="33">
        <f t="shared" si="4"/>
        <v>1.74438202247191</v>
      </c>
      <c r="O22" s="33">
        <f t="shared" si="5"/>
        <v>16.7443820224719</v>
      </c>
      <c r="P22" s="29">
        <v>30</v>
      </c>
      <c r="Q22" s="29">
        <v>0</v>
      </c>
      <c r="R22" s="29">
        <f t="shared" si="1"/>
        <v>30</v>
      </c>
      <c r="S22" s="29">
        <v>123</v>
      </c>
      <c r="T22" s="33">
        <f t="shared" si="6"/>
        <v>2.4390243902439</v>
      </c>
      <c r="U22" s="33">
        <f t="shared" si="7"/>
        <v>40.5492600712524</v>
      </c>
      <c r="V22" s="29">
        <f t="shared" si="8"/>
        <v>17</v>
      </c>
      <c r="W22" s="29">
        <v>21</v>
      </c>
      <c r="X22" s="43">
        <f t="shared" si="2"/>
        <v>0.80952380952381</v>
      </c>
    </row>
    <row r="23" ht="24" spans="1:24">
      <c r="A23" s="100" t="s">
        <v>124</v>
      </c>
      <c r="B23" s="101" t="s">
        <v>125</v>
      </c>
      <c r="C23" s="42" t="s">
        <v>31</v>
      </c>
      <c r="D23" s="42" t="s">
        <v>91</v>
      </c>
      <c r="E23" s="29">
        <v>70</v>
      </c>
      <c r="F23" s="29">
        <v>5</v>
      </c>
      <c r="G23" s="29">
        <f t="shared" si="0"/>
        <v>75</v>
      </c>
      <c r="H23" s="29">
        <v>102.5</v>
      </c>
      <c r="I23" s="33">
        <f t="shared" si="3"/>
        <v>21.9512195121951</v>
      </c>
      <c r="J23" s="29">
        <v>15</v>
      </c>
      <c r="K23" s="29">
        <v>15</v>
      </c>
      <c r="L23" s="29">
        <v>0.5</v>
      </c>
      <c r="M23" s="29">
        <v>71.2</v>
      </c>
      <c r="N23" s="33">
        <f t="shared" si="4"/>
        <v>0.316011235955056</v>
      </c>
      <c r="O23" s="33">
        <f t="shared" si="5"/>
        <v>15.3160112359551</v>
      </c>
      <c r="P23" s="29">
        <v>30</v>
      </c>
      <c r="Q23" s="29">
        <v>0</v>
      </c>
      <c r="R23" s="29">
        <f t="shared" si="1"/>
        <v>30</v>
      </c>
      <c r="S23" s="29">
        <v>123</v>
      </c>
      <c r="T23" s="33">
        <f t="shared" si="6"/>
        <v>2.4390243902439</v>
      </c>
      <c r="U23" s="33">
        <f t="shared" si="7"/>
        <v>39.7062551383941</v>
      </c>
      <c r="V23" s="29">
        <f t="shared" si="8"/>
        <v>18</v>
      </c>
      <c r="W23" s="29">
        <v>21</v>
      </c>
      <c r="X23" s="43">
        <f t="shared" si="2"/>
        <v>0.857142857142857</v>
      </c>
    </row>
    <row r="24" ht="24" spans="1:24">
      <c r="A24" s="100" t="s">
        <v>126</v>
      </c>
      <c r="B24" s="101" t="s">
        <v>127</v>
      </c>
      <c r="C24" s="42" t="s">
        <v>31</v>
      </c>
      <c r="D24" s="42" t="s">
        <v>91</v>
      </c>
      <c r="E24" s="29">
        <v>70</v>
      </c>
      <c r="F24" s="29">
        <v>3</v>
      </c>
      <c r="G24" s="29">
        <f t="shared" si="0"/>
        <v>73</v>
      </c>
      <c r="H24" s="29">
        <v>102.5</v>
      </c>
      <c r="I24" s="33">
        <f t="shared" si="3"/>
        <v>21.3658536585366</v>
      </c>
      <c r="J24" s="29">
        <v>15</v>
      </c>
      <c r="K24" s="29">
        <v>15</v>
      </c>
      <c r="L24" s="29">
        <v>1.1</v>
      </c>
      <c r="M24" s="29">
        <v>71.2</v>
      </c>
      <c r="N24" s="33">
        <f t="shared" si="4"/>
        <v>0.695224719101124</v>
      </c>
      <c r="O24" s="33">
        <f t="shared" si="5"/>
        <v>15.6952247191011</v>
      </c>
      <c r="P24" s="29">
        <v>30</v>
      </c>
      <c r="Q24" s="29">
        <v>0</v>
      </c>
      <c r="R24" s="29">
        <f t="shared" si="1"/>
        <v>30</v>
      </c>
      <c r="S24" s="29">
        <v>123</v>
      </c>
      <c r="T24" s="33">
        <f t="shared" si="6"/>
        <v>2.4390243902439</v>
      </c>
      <c r="U24" s="33">
        <f t="shared" si="7"/>
        <v>39.5001027678816</v>
      </c>
      <c r="V24" s="29">
        <f t="shared" si="8"/>
        <v>19</v>
      </c>
      <c r="W24" s="29">
        <v>21</v>
      </c>
      <c r="X24" s="75">
        <f t="shared" si="2"/>
        <v>0.904761904761905</v>
      </c>
    </row>
    <row r="25" ht="24" spans="1:24">
      <c r="A25" s="100" t="s">
        <v>128</v>
      </c>
      <c r="B25" s="101" t="s">
        <v>129</v>
      </c>
      <c r="C25" s="42" t="s">
        <v>31</v>
      </c>
      <c r="D25" s="42" t="s">
        <v>91</v>
      </c>
      <c r="E25" s="29">
        <v>70</v>
      </c>
      <c r="F25" s="29">
        <v>4</v>
      </c>
      <c r="G25" s="29">
        <f t="shared" si="0"/>
        <v>74</v>
      </c>
      <c r="H25" s="29">
        <v>102.5</v>
      </c>
      <c r="I25" s="33">
        <f t="shared" si="3"/>
        <v>21.6585365853659</v>
      </c>
      <c r="J25" s="29">
        <v>15</v>
      </c>
      <c r="K25" s="29">
        <v>15</v>
      </c>
      <c r="L25" s="29">
        <v>0.5</v>
      </c>
      <c r="M25" s="29">
        <v>71.2</v>
      </c>
      <c r="N25" s="33">
        <f t="shared" si="4"/>
        <v>0.316011235955056</v>
      </c>
      <c r="O25" s="33">
        <f t="shared" si="5"/>
        <v>15.3160112359551</v>
      </c>
      <c r="P25" s="29">
        <v>30</v>
      </c>
      <c r="Q25" s="29">
        <v>0</v>
      </c>
      <c r="R25" s="29">
        <f t="shared" si="1"/>
        <v>30</v>
      </c>
      <c r="S25" s="29">
        <v>123</v>
      </c>
      <c r="T25" s="33">
        <f t="shared" si="6"/>
        <v>2.4390243902439</v>
      </c>
      <c r="U25" s="33">
        <f t="shared" si="7"/>
        <v>39.4135722115649</v>
      </c>
      <c r="V25" s="29">
        <f t="shared" si="8"/>
        <v>20</v>
      </c>
      <c r="W25" s="29">
        <v>21</v>
      </c>
      <c r="X25" s="43">
        <f t="shared" si="2"/>
        <v>0.952380952380952</v>
      </c>
    </row>
    <row r="26" ht="24" spans="1:24">
      <c r="A26" s="100" t="s">
        <v>130</v>
      </c>
      <c r="B26" s="101" t="s">
        <v>131</v>
      </c>
      <c r="C26" s="42" t="s">
        <v>31</v>
      </c>
      <c r="D26" s="42" t="s">
        <v>91</v>
      </c>
      <c r="E26" s="29">
        <v>70</v>
      </c>
      <c r="F26" s="29">
        <v>3</v>
      </c>
      <c r="G26" s="29">
        <f t="shared" si="0"/>
        <v>73</v>
      </c>
      <c r="H26" s="29">
        <v>102.5</v>
      </c>
      <c r="I26" s="33">
        <f t="shared" si="3"/>
        <v>21.3658536585366</v>
      </c>
      <c r="J26" s="29">
        <v>12</v>
      </c>
      <c r="K26" s="29">
        <v>15</v>
      </c>
      <c r="L26" s="29">
        <v>0</v>
      </c>
      <c r="M26" s="29">
        <v>71.2</v>
      </c>
      <c r="N26" s="33">
        <f t="shared" si="4"/>
        <v>0</v>
      </c>
      <c r="O26" s="33">
        <f t="shared" si="5"/>
        <v>12</v>
      </c>
      <c r="P26" s="29">
        <v>30</v>
      </c>
      <c r="Q26" s="29">
        <v>2</v>
      </c>
      <c r="R26" s="29">
        <f t="shared" si="1"/>
        <v>32</v>
      </c>
      <c r="S26" s="29">
        <v>123</v>
      </c>
      <c r="T26" s="33">
        <f t="shared" si="6"/>
        <v>2.60162601626016</v>
      </c>
      <c r="U26" s="33">
        <f t="shared" si="7"/>
        <v>35.9674796747968</v>
      </c>
      <c r="V26" s="29">
        <f t="shared" si="8"/>
        <v>21</v>
      </c>
      <c r="W26" s="29">
        <v>21</v>
      </c>
      <c r="X26" s="43">
        <f t="shared" si="2"/>
        <v>1</v>
      </c>
    </row>
    <row r="27" ht="74" customHeight="1" spans="1:24">
      <c r="A27" s="86" t="s">
        <v>47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63"/>
      <c r="P27" s="63"/>
      <c r="Q27" s="63"/>
      <c r="R27" s="63"/>
      <c r="S27" s="63"/>
      <c r="T27" s="63"/>
      <c r="U27" s="63"/>
      <c r="V27" s="63"/>
      <c r="W27" s="63"/>
      <c r="X27" s="63"/>
    </row>
  </sheetData>
  <sortState ref="A6:X26">
    <sortCondition ref="V6:V26"/>
  </sortState>
  <mergeCells count="15">
    <mergeCell ref="A1:X1"/>
    <mergeCell ref="A2:X2"/>
    <mergeCell ref="A3:X3"/>
    <mergeCell ref="E4:I4"/>
    <mergeCell ref="J4:O4"/>
    <mergeCell ref="P4:T4"/>
    <mergeCell ref="A27:N27"/>
    <mergeCell ref="A4:A5"/>
    <mergeCell ref="B4:B5"/>
    <mergeCell ref="C4:C5"/>
    <mergeCell ref="D4:D5"/>
    <mergeCell ref="U4:U5"/>
    <mergeCell ref="V4:V5"/>
    <mergeCell ref="W4:W5"/>
    <mergeCell ref="X4:X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3"/>
  <sheetViews>
    <sheetView workbookViewId="0">
      <selection activeCell="J17" sqref="J17"/>
    </sheetView>
  </sheetViews>
  <sheetFormatPr defaultColWidth="8.725" defaultRowHeight="13.5"/>
  <cols>
    <col min="2" max="2" width="13.5" customWidth="1"/>
    <col min="4" max="4" width="12.625" customWidth="1"/>
    <col min="9" max="9" width="10.125"/>
    <col min="14" max="15" width="11.125"/>
    <col min="20" max="20" width="12.125"/>
  </cols>
  <sheetData>
    <row r="1" customFormat="1" ht="25.5" spans="1:25">
      <c r="A1" s="88" t="s">
        <v>132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</row>
    <row r="2" customFormat="1" ht="18.75" spans="1:25">
      <c r="A2" s="90" t="s">
        <v>133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</row>
    <row r="3" customFormat="1" ht="22.5" spans="1:25">
      <c r="A3" s="91" t="s">
        <v>134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</row>
    <row r="4" s="87" customFormat="1" ht="12" spans="1:25">
      <c r="A4" s="92" t="s">
        <v>3</v>
      </c>
      <c r="B4" s="93" t="s">
        <v>4</v>
      </c>
      <c r="C4" s="93" t="s">
        <v>5</v>
      </c>
      <c r="D4" s="93" t="s">
        <v>6</v>
      </c>
      <c r="E4" s="93" t="s">
        <v>7</v>
      </c>
      <c r="F4" s="93"/>
      <c r="G4" s="93"/>
      <c r="H4" s="93"/>
      <c r="I4" s="93"/>
      <c r="J4" s="93" t="s">
        <v>8</v>
      </c>
      <c r="K4" s="93"/>
      <c r="L4" s="93"/>
      <c r="M4" s="93"/>
      <c r="N4" s="93"/>
      <c r="O4" s="93"/>
      <c r="P4" s="93" t="s">
        <v>9</v>
      </c>
      <c r="Q4" s="93"/>
      <c r="R4" s="93"/>
      <c r="S4" s="93"/>
      <c r="T4" s="93"/>
      <c r="U4" s="93" t="s">
        <v>10</v>
      </c>
      <c r="V4" s="93" t="s">
        <v>11</v>
      </c>
      <c r="W4" s="93" t="s">
        <v>12</v>
      </c>
      <c r="X4" s="93" t="s">
        <v>13</v>
      </c>
      <c r="Y4" s="93" t="s">
        <v>135</v>
      </c>
    </row>
    <row r="5" s="87" customFormat="1" ht="48" spans="1:25">
      <c r="A5" s="92"/>
      <c r="B5" s="93"/>
      <c r="C5" s="93"/>
      <c r="D5" s="93"/>
      <c r="E5" s="93" t="s">
        <v>14</v>
      </c>
      <c r="F5" s="93" t="s">
        <v>15</v>
      </c>
      <c r="G5" s="93" t="s">
        <v>16</v>
      </c>
      <c r="H5" s="93" t="s">
        <v>17</v>
      </c>
      <c r="I5" s="96" t="s">
        <v>18</v>
      </c>
      <c r="J5" s="93" t="s">
        <v>19</v>
      </c>
      <c r="K5" s="93" t="s">
        <v>20</v>
      </c>
      <c r="L5" s="93" t="s">
        <v>21</v>
      </c>
      <c r="M5" s="93" t="s">
        <v>22</v>
      </c>
      <c r="N5" s="93" t="s">
        <v>23</v>
      </c>
      <c r="O5" s="96" t="s">
        <v>24</v>
      </c>
      <c r="P5" s="93" t="s">
        <v>25</v>
      </c>
      <c r="Q5" s="93" t="s">
        <v>26</v>
      </c>
      <c r="R5" s="93" t="s">
        <v>27</v>
      </c>
      <c r="S5" s="93" t="s">
        <v>28</v>
      </c>
      <c r="T5" s="96" t="s">
        <v>29</v>
      </c>
      <c r="U5" s="93"/>
      <c r="V5" s="93"/>
      <c r="W5" s="93"/>
      <c r="X5" s="93"/>
      <c r="Y5" s="93"/>
    </row>
    <row r="6" s="87" customFormat="1" ht="24" customHeight="1" spans="1:25">
      <c r="A6" s="92" t="s">
        <v>136</v>
      </c>
      <c r="B6" s="137" t="s">
        <v>137</v>
      </c>
      <c r="C6" s="42" t="s">
        <v>31</v>
      </c>
      <c r="D6" s="93" t="s">
        <v>138</v>
      </c>
      <c r="E6" s="93">
        <v>70</v>
      </c>
      <c r="F6" s="93">
        <v>24</v>
      </c>
      <c r="G6" s="93">
        <f t="shared" ref="G6:G22" si="0">E6+F6</f>
        <v>94</v>
      </c>
      <c r="H6" s="93">
        <v>94</v>
      </c>
      <c r="I6" s="97">
        <f t="shared" ref="I6:I22" si="1">G6/H6*30</f>
        <v>30</v>
      </c>
      <c r="J6" s="93">
        <v>15</v>
      </c>
      <c r="K6" s="93">
        <v>15</v>
      </c>
      <c r="L6" s="93">
        <v>27</v>
      </c>
      <c r="M6" s="93">
        <v>27</v>
      </c>
      <c r="N6" s="94">
        <f t="shared" ref="N6:N22" si="2">L6/M6*45</f>
        <v>45</v>
      </c>
      <c r="O6" s="94">
        <f t="shared" ref="O6:O22" si="3">(J6/K6*15)+N6</f>
        <v>60</v>
      </c>
      <c r="P6" s="93">
        <v>30</v>
      </c>
      <c r="Q6" s="93">
        <v>3</v>
      </c>
      <c r="R6" s="93">
        <f t="shared" ref="R6:R22" si="4">P6+Q6</f>
        <v>33</v>
      </c>
      <c r="S6" s="93">
        <v>42</v>
      </c>
      <c r="T6" s="94">
        <f t="shared" ref="T6:T22" si="5">R6/S6*10</f>
        <v>7.85714285714286</v>
      </c>
      <c r="U6" s="94">
        <f>I6+O6+T6</f>
        <v>97.8571428571429</v>
      </c>
      <c r="V6" s="93">
        <v>1</v>
      </c>
      <c r="W6" s="93">
        <v>17</v>
      </c>
      <c r="X6" s="98">
        <f t="shared" ref="X6:X22" si="6">V6/17</f>
        <v>0.0588235294117647</v>
      </c>
      <c r="Y6" s="93"/>
    </row>
    <row r="7" s="87" customFormat="1" ht="24" customHeight="1" spans="1:25">
      <c r="A7" s="92" t="s">
        <v>139</v>
      </c>
      <c r="B7" s="137" t="s">
        <v>140</v>
      </c>
      <c r="C7" s="42" t="s">
        <v>31</v>
      </c>
      <c r="D7" s="93" t="s">
        <v>138</v>
      </c>
      <c r="E7" s="93">
        <v>70</v>
      </c>
      <c r="F7" s="93">
        <v>15</v>
      </c>
      <c r="G7" s="93">
        <f t="shared" si="0"/>
        <v>85</v>
      </c>
      <c r="H7" s="93">
        <v>94</v>
      </c>
      <c r="I7" s="94">
        <f t="shared" si="1"/>
        <v>27.1276595744681</v>
      </c>
      <c r="J7" s="93">
        <v>15</v>
      </c>
      <c r="K7" s="93">
        <v>15</v>
      </c>
      <c r="L7" s="93">
        <v>22.75</v>
      </c>
      <c r="M7" s="93">
        <v>27</v>
      </c>
      <c r="N7" s="94">
        <f t="shared" si="2"/>
        <v>37.9166666666667</v>
      </c>
      <c r="O7" s="94">
        <f t="shared" si="3"/>
        <v>52.9166666666667</v>
      </c>
      <c r="P7" s="93">
        <v>30</v>
      </c>
      <c r="Q7" s="93">
        <v>0.5</v>
      </c>
      <c r="R7" s="93">
        <f t="shared" si="4"/>
        <v>30.5</v>
      </c>
      <c r="S7" s="93">
        <v>42</v>
      </c>
      <c r="T7" s="94">
        <f t="shared" si="5"/>
        <v>7.26190476190476</v>
      </c>
      <c r="U7" s="94">
        <f t="shared" ref="U6:U22" si="7">I7+O7+T7</f>
        <v>87.3062310030395</v>
      </c>
      <c r="V7" s="93">
        <v>2</v>
      </c>
      <c r="W7" s="93">
        <v>17</v>
      </c>
      <c r="X7" s="98">
        <f t="shared" si="6"/>
        <v>0.117647058823529</v>
      </c>
      <c r="Y7" s="93"/>
    </row>
    <row r="8" s="87" customFormat="1" ht="24" customHeight="1" spans="1:25">
      <c r="A8" s="92" t="s">
        <v>141</v>
      </c>
      <c r="B8" s="137" t="s">
        <v>142</v>
      </c>
      <c r="C8" s="42" t="s">
        <v>31</v>
      </c>
      <c r="D8" s="93" t="s">
        <v>138</v>
      </c>
      <c r="E8" s="93">
        <v>70</v>
      </c>
      <c r="F8" s="93">
        <v>15</v>
      </c>
      <c r="G8" s="93">
        <f t="shared" si="0"/>
        <v>85</v>
      </c>
      <c r="H8" s="93">
        <v>94</v>
      </c>
      <c r="I8" s="94">
        <f t="shared" si="1"/>
        <v>27.1276595744681</v>
      </c>
      <c r="J8" s="93">
        <v>15</v>
      </c>
      <c r="K8" s="93">
        <v>15</v>
      </c>
      <c r="L8" s="93">
        <v>18.5</v>
      </c>
      <c r="M8" s="93">
        <v>27</v>
      </c>
      <c r="N8" s="94">
        <f t="shared" si="2"/>
        <v>30.8333333333333</v>
      </c>
      <c r="O8" s="94">
        <f t="shared" si="3"/>
        <v>45.8333333333333</v>
      </c>
      <c r="P8" s="93">
        <v>30</v>
      </c>
      <c r="Q8" s="93">
        <v>2.5</v>
      </c>
      <c r="R8" s="93">
        <f t="shared" si="4"/>
        <v>32.5</v>
      </c>
      <c r="S8" s="93">
        <v>42</v>
      </c>
      <c r="T8" s="94">
        <f t="shared" si="5"/>
        <v>7.73809523809524</v>
      </c>
      <c r="U8" s="94">
        <f t="shared" si="7"/>
        <v>80.6990881458967</v>
      </c>
      <c r="V8" s="93">
        <v>3</v>
      </c>
      <c r="W8" s="93">
        <v>17</v>
      </c>
      <c r="X8" s="98">
        <f t="shared" si="6"/>
        <v>0.176470588235294</v>
      </c>
      <c r="Y8" s="93"/>
    </row>
    <row r="9" s="87" customFormat="1" ht="24" customHeight="1" spans="1:25">
      <c r="A9" s="92" t="s">
        <v>143</v>
      </c>
      <c r="B9" s="137" t="s">
        <v>144</v>
      </c>
      <c r="C9" s="42" t="s">
        <v>31</v>
      </c>
      <c r="D9" s="93" t="s">
        <v>138</v>
      </c>
      <c r="E9" s="93">
        <v>70</v>
      </c>
      <c r="F9" s="93">
        <v>10.75</v>
      </c>
      <c r="G9" s="93">
        <f t="shared" si="0"/>
        <v>80.75</v>
      </c>
      <c r="H9" s="93">
        <v>94</v>
      </c>
      <c r="I9" s="94">
        <f t="shared" si="1"/>
        <v>25.7712765957447</v>
      </c>
      <c r="J9" s="93">
        <v>15</v>
      </c>
      <c r="K9" s="93">
        <v>15</v>
      </c>
      <c r="L9" s="93">
        <v>18</v>
      </c>
      <c r="M9" s="93">
        <v>27</v>
      </c>
      <c r="N9" s="94">
        <f t="shared" si="2"/>
        <v>30</v>
      </c>
      <c r="O9" s="94">
        <f t="shared" si="3"/>
        <v>45</v>
      </c>
      <c r="P9" s="93">
        <v>30</v>
      </c>
      <c r="Q9" s="93">
        <v>4.5</v>
      </c>
      <c r="R9" s="93">
        <f t="shared" si="4"/>
        <v>34.5</v>
      </c>
      <c r="S9" s="93">
        <v>42</v>
      </c>
      <c r="T9" s="94">
        <f t="shared" si="5"/>
        <v>8.21428571428571</v>
      </c>
      <c r="U9" s="94">
        <f t="shared" si="7"/>
        <v>78.9855623100304</v>
      </c>
      <c r="V9" s="93">
        <v>4</v>
      </c>
      <c r="W9" s="93">
        <v>17</v>
      </c>
      <c r="X9" s="98">
        <f t="shared" si="6"/>
        <v>0.235294117647059</v>
      </c>
      <c r="Y9" s="93"/>
    </row>
    <row r="10" s="87" customFormat="1" ht="24" customHeight="1" spans="1:25">
      <c r="A10" s="92" t="s">
        <v>145</v>
      </c>
      <c r="B10" s="137" t="s">
        <v>146</v>
      </c>
      <c r="C10" s="42" t="s">
        <v>31</v>
      </c>
      <c r="D10" s="93" t="s">
        <v>138</v>
      </c>
      <c r="E10" s="93">
        <v>70</v>
      </c>
      <c r="F10" s="94">
        <v>17.625</v>
      </c>
      <c r="G10" s="94">
        <f t="shared" si="0"/>
        <v>87.625</v>
      </c>
      <c r="H10" s="93">
        <v>94</v>
      </c>
      <c r="I10" s="94">
        <f t="shared" si="1"/>
        <v>27.9654255319149</v>
      </c>
      <c r="J10" s="93">
        <v>15</v>
      </c>
      <c r="K10" s="93">
        <v>15</v>
      </c>
      <c r="L10" s="93">
        <v>13.9</v>
      </c>
      <c r="M10" s="93">
        <v>27</v>
      </c>
      <c r="N10" s="94">
        <f t="shared" si="2"/>
        <v>23.1666666666667</v>
      </c>
      <c r="O10" s="94">
        <f t="shared" si="3"/>
        <v>38.1666666666667</v>
      </c>
      <c r="P10" s="93">
        <v>30</v>
      </c>
      <c r="Q10" s="93">
        <v>9</v>
      </c>
      <c r="R10" s="93">
        <f t="shared" si="4"/>
        <v>39</v>
      </c>
      <c r="S10" s="93">
        <v>42</v>
      </c>
      <c r="T10" s="94">
        <f t="shared" si="5"/>
        <v>9.28571428571429</v>
      </c>
      <c r="U10" s="94">
        <f t="shared" si="7"/>
        <v>75.4178064842959</v>
      </c>
      <c r="V10" s="93">
        <v>5</v>
      </c>
      <c r="W10" s="93">
        <v>17</v>
      </c>
      <c r="X10" s="98">
        <f t="shared" si="6"/>
        <v>0.294117647058824</v>
      </c>
      <c r="Y10" s="93"/>
    </row>
    <row r="11" s="87" customFormat="1" ht="24" customHeight="1" spans="1:25">
      <c r="A11" s="92" t="s">
        <v>147</v>
      </c>
      <c r="B11" s="137" t="s">
        <v>148</v>
      </c>
      <c r="C11" s="42" t="s">
        <v>31</v>
      </c>
      <c r="D11" s="93" t="s">
        <v>138</v>
      </c>
      <c r="E11" s="93">
        <v>70</v>
      </c>
      <c r="F11" s="93">
        <v>13</v>
      </c>
      <c r="G11" s="93">
        <f t="shared" si="0"/>
        <v>83</v>
      </c>
      <c r="H11" s="93">
        <v>94</v>
      </c>
      <c r="I11" s="94">
        <f t="shared" si="1"/>
        <v>26.4893617021277</v>
      </c>
      <c r="J11" s="93">
        <v>15</v>
      </c>
      <c r="K11" s="93">
        <v>15</v>
      </c>
      <c r="L11" s="93">
        <v>13.1</v>
      </c>
      <c r="M11" s="93">
        <v>27</v>
      </c>
      <c r="N11" s="94">
        <f t="shared" si="2"/>
        <v>21.8333333333333</v>
      </c>
      <c r="O11" s="94">
        <f t="shared" si="3"/>
        <v>36.8333333333333</v>
      </c>
      <c r="P11" s="93">
        <v>30</v>
      </c>
      <c r="Q11" s="93">
        <v>0.5</v>
      </c>
      <c r="R11" s="93">
        <f t="shared" si="4"/>
        <v>30.5</v>
      </c>
      <c r="S11" s="93">
        <v>42</v>
      </c>
      <c r="T11" s="94">
        <f t="shared" si="5"/>
        <v>7.26190476190476</v>
      </c>
      <c r="U11" s="94">
        <f t="shared" si="7"/>
        <v>70.5845997973658</v>
      </c>
      <c r="V11" s="93">
        <v>6</v>
      </c>
      <c r="W11" s="93">
        <v>17</v>
      </c>
      <c r="X11" s="98">
        <f t="shared" si="6"/>
        <v>0.352941176470588</v>
      </c>
      <c r="Y11" s="93"/>
    </row>
    <row r="12" s="87" customFormat="1" ht="24" customHeight="1" spans="1:25">
      <c r="A12" s="92" t="s">
        <v>149</v>
      </c>
      <c r="B12" s="137" t="s">
        <v>150</v>
      </c>
      <c r="C12" s="42" t="s">
        <v>31</v>
      </c>
      <c r="D12" s="93" t="s">
        <v>138</v>
      </c>
      <c r="E12" s="93">
        <v>70</v>
      </c>
      <c r="F12" s="93">
        <v>9</v>
      </c>
      <c r="G12" s="93">
        <f t="shared" si="0"/>
        <v>79</v>
      </c>
      <c r="H12" s="93">
        <v>94</v>
      </c>
      <c r="I12" s="94">
        <f t="shared" si="1"/>
        <v>25.2127659574468</v>
      </c>
      <c r="J12" s="93">
        <v>15</v>
      </c>
      <c r="K12" s="93">
        <v>15</v>
      </c>
      <c r="L12" s="93">
        <v>13.9</v>
      </c>
      <c r="M12" s="93">
        <v>27</v>
      </c>
      <c r="N12" s="94">
        <f t="shared" si="2"/>
        <v>23.1666666666667</v>
      </c>
      <c r="O12" s="94">
        <f t="shared" si="3"/>
        <v>38.1666666666667</v>
      </c>
      <c r="P12" s="93">
        <v>30</v>
      </c>
      <c r="Q12" s="93">
        <v>0</v>
      </c>
      <c r="R12" s="93">
        <f t="shared" si="4"/>
        <v>30</v>
      </c>
      <c r="S12" s="93">
        <v>42</v>
      </c>
      <c r="T12" s="94">
        <f t="shared" si="5"/>
        <v>7.14285714285714</v>
      </c>
      <c r="U12" s="94">
        <f t="shared" si="7"/>
        <v>70.5222897669706</v>
      </c>
      <c r="V12" s="93">
        <v>7</v>
      </c>
      <c r="W12" s="93">
        <v>17</v>
      </c>
      <c r="X12" s="98">
        <f t="shared" si="6"/>
        <v>0.411764705882353</v>
      </c>
      <c r="Y12" s="93"/>
    </row>
    <row r="13" s="87" customFormat="1" ht="24" customHeight="1" spans="1:25">
      <c r="A13" s="92" t="s">
        <v>151</v>
      </c>
      <c r="B13" s="137" t="s">
        <v>152</v>
      </c>
      <c r="C13" s="42" t="s">
        <v>31</v>
      </c>
      <c r="D13" s="93" t="s">
        <v>138</v>
      </c>
      <c r="E13" s="93">
        <v>70</v>
      </c>
      <c r="F13" s="93">
        <v>10</v>
      </c>
      <c r="G13" s="93">
        <f t="shared" si="0"/>
        <v>80</v>
      </c>
      <c r="H13" s="93">
        <v>94</v>
      </c>
      <c r="I13" s="94">
        <f t="shared" si="1"/>
        <v>25.531914893617</v>
      </c>
      <c r="J13" s="93">
        <v>15</v>
      </c>
      <c r="K13" s="93">
        <v>15</v>
      </c>
      <c r="L13" s="94">
        <v>10.587</v>
      </c>
      <c r="M13" s="93">
        <v>27</v>
      </c>
      <c r="N13" s="94">
        <f t="shared" si="2"/>
        <v>17.645</v>
      </c>
      <c r="O13" s="94">
        <f t="shared" si="3"/>
        <v>32.645</v>
      </c>
      <c r="P13" s="93">
        <v>30</v>
      </c>
      <c r="Q13" s="93">
        <v>8</v>
      </c>
      <c r="R13" s="93">
        <f t="shared" si="4"/>
        <v>38</v>
      </c>
      <c r="S13" s="93">
        <v>42</v>
      </c>
      <c r="T13" s="94">
        <f t="shared" si="5"/>
        <v>9.04761904761905</v>
      </c>
      <c r="U13" s="94">
        <f t="shared" si="7"/>
        <v>67.2245339412361</v>
      </c>
      <c r="V13" s="93">
        <v>8</v>
      </c>
      <c r="W13" s="93">
        <v>17</v>
      </c>
      <c r="X13" s="98">
        <f t="shared" si="6"/>
        <v>0.470588235294118</v>
      </c>
      <c r="Y13" s="93"/>
    </row>
    <row r="14" s="87" customFormat="1" ht="24" customHeight="1" spans="1:25">
      <c r="A14" s="92" t="s">
        <v>153</v>
      </c>
      <c r="B14" s="137" t="s">
        <v>154</v>
      </c>
      <c r="C14" s="42" t="s">
        <v>31</v>
      </c>
      <c r="D14" s="93" t="s">
        <v>138</v>
      </c>
      <c r="E14" s="93">
        <v>70</v>
      </c>
      <c r="F14" s="93">
        <v>13</v>
      </c>
      <c r="G14" s="93">
        <f t="shared" si="0"/>
        <v>83</v>
      </c>
      <c r="H14" s="93">
        <v>94</v>
      </c>
      <c r="I14" s="94">
        <f t="shared" si="1"/>
        <v>26.4893617021277</v>
      </c>
      <c r="J14" s="93">
        <v>15</v>
      </c>
      <c r="K14" s="93">
        <v>15</v>
      </c>
      <c r="L14" s="93">
        <v>8.6</v>
      </c>
      <c r="M14" s="93">
        <v>27</v>
      </c>
      <c r="N14" s="94">
        <f t="shared" si="2"/>
        <v>14.3333333333333</v>
      </c>
      <c r="O14" s="94">
        <f t="shared" si="3"/>
        <v>29.3333333333333</v>
      </c>
      <c r="P14" s="93">
        <v>30</v>
      </c>
      <c r="Q14" s="93">
        <v>12</v>
      </c>
      <c r="R14" s="93">
        <f t="shared" si="4"/>
        <v>42</v>
      </c>
      <c r="S14" s="93">
        <v>42</v>
      </c>
      <c r="T14" s="97">
        <f t="shared" si="5"/>
        <v>10</v>
      </c>
      <c r="U14" s="94">
        <f t="shared" si="7"/>
        <v>65.822695035461</v>
      </c>
      <c r="V14" s="93">
        <v>9</v>
      </c>
      <c r="W14" s="93">
        <v>17</v>
      </c>
      <c r="X14" s="98">
        <f t="shared" si="6"/>
        <v>0.529411764705882</v>
      </c>
      <c r="Y14" s="93"/>
    </row>
    <row r="15" s="87" customFormat="1" ht="24" customHeight="1" spans="1:25">
      <c r="A15" s="92" t="s">
        <v>155</v>
      </c>
      <c r="B15" s="137" t="s">
        <v>156</v>
      </c>
      <c r="C15" s="42" t="s">
        <v>31</v>
      </c>
      <c r="D15" s="93" t="s">
        <v>138</v>
      </c>
      <c r="E15" s="93">
        <v>70</v>
      </c>
      <c r="F15" s="93">
        <v>7</v>
      </c>
      <c r="G15" s="93">
        <f t="shared" si="0"/>
        <v>77</v>
      </c>
      <c r="H15" s="93">
        <v>94</v>
      </c>
      <c r="I15" s="94">
        <f t="shared" si="1"/>
        <v>24.5744680851064</v>
      </c>
      <c r="J15" s="93">
        <v>15</v>
      </c>
      <c r="K15" s="93">
        <v>15</v>
      </c>
      <c r="L15" s="93">
        <v>9.1</v>
      </c>
      <c r="M15" s="93">
        <v>27</v>
      </c>
      <c r="N15" s="94">
        <f t="shared" si="2"/>
        <v>15.1666666666667</v>
      </c>
      <c r="O15" s="94">
        <f t="shared" si="3"/>
        <v>30.1666666666667</v>
      </c>
      <c r="P15" s="93">
        <v>30</v>
      </c>
      <c r="Q15" s="93">
        <v>1</v>
      </c>
      <c r="R15" s="93">
        <f t="shared" si="4"/>
        <v>31</v>
      </c>
      <c r="S15" s="93">
        <v>42</v>
      </c>
      <c r="T15" s="94">
        <f t="shared" si="5"/>
        <v>7.38095238095238</v>
      </c>
      <c r="U15" s="94">
        <f t="shared" si="7"/>
        <v>62.1220871327254</v>
      </c>
      <c r="V15" s="93">
        <v>10</v>
      </c>
      <c r="W15" s="93">
        <v>17</v>
      </c>
      <c r="X15" s="98">
        <f t="shared" si="6"/>
        <v>0.588235294117647</v>
      </c>
      <c r="Y15" s="93"/>
    </row>
    <row r="16" s="87" customFormat="1" ht="24" customHeight="1" spans="1:25">
      <c r="A16" s="92" t="s">
        <v>157</v>
      </c>
      <c r="B16" s="137" t="s">
        <v>158</v>
      </c>
      <c r="C16" s="42" t="s">
        <v>31</v>
      </c>
      <c r="D16" s="93" t="s">
        <v>138</v>
      </c>
      <c r="E16" s="93">
        <v>70</v>
      </c>
      <c r="F16" s="93">
        <v>20</v>
      </c>
      <c r="G16" s="93">
        <f t="shared" si="0"/>
        <v>90</v>
      </c>
      <c r="H16" s="93">
        <v>94</v>
      </c>
      <c r="I16" s="94">
        <f t="shared" si="1"/>
        <v>28.7234042553191</v>
      </c>
      <c r="J16" s="93">
        <v>15</v>
      </c>
      <c r="K16" s="93">
        <v>15</v>
      </c>
      <c r="L16" s="93">
        <v>0.5</v>
      </c>
      <c r="M16" s="93">
        <v>27</v>
      </c>
      <c r="N16" s="94">
        <f t="shared" si="2"/>
        <v>0.833333333333333</v>
      </c>
      <c r="O16" s="94">
        <f t="shared" si="3"/>
        <v>15.8333333333333</v>
      </c>
      <c r="P16" s="93">
        <v>30</v>
      </c>
      <c r="Q16" s="93">
        <v>1</v>
      </c>
      <c r="R16" s="93">
        <f t="shared" si="4"/>
        <v>31</v>
      </c>
      <c r="S16" s="93">
        <v>42</v>
      </c>
      <c r="T16" s="94">
        <f t="shared" si="5"/>
        <v>7.38095238095238</v>
      </c>
      <c r="U16" s="94">
        <f t="shared" si="7"/>
        <v>51.9376899696049</v>
      </c>
      <c r="V16" s="93">
        <v>11</v>
      </c>
      <c r="W16" s="93">
        <v>17</v>
      </c>
      <c r="X16" s="98">
        <f t="shared" si="6"/>
        <v>0.647058823529412</v>
      </c>
      <c r="Y16" s="93"/>
    </row>
    <row r="17" s="87" customFormat="1" ht="24" customHeight="1" spans="1:25">
      <c r="A17" s="92" t="s">
        <v>159</v>
      </c>
      <c r="B17" s="137" t="s">
        <v>160</v>
      </c>
      <c r="C17" s="42" t="s">
        <v>31</v>
      </c>
      <c r="D17" s="93" t="s">
        <v>138</v>
      </c>
      <c r="E17" s="93">
        <v>70</v>
      </c>
      <c r="F17" s="93">
        <v>13</v>
      </c>
      <c r="G17" s="93">
        <f t="shared" si="0"/>
        <v>83</v>
      </c>
      <c r="H17" s="93">
        <v>94</v>
      </c>
      <c r="I17" s="94">
        <f t="shared" si="1"/>
        <v>26.4893617021277</v>
      </c>
      <c r="J17" s="93">
        <v>15</v>
      </c>
      <c r="K17" s="93">
        <v>15</v>
      </c>
      <c r="L17" s="93">
        <v>0</v>
      </c>
      <c r="M17" s="93">
        <v>27</v>
      </c>
      <c r="N17" s="94">
        <f t="shared" si="2"/>
        <v>0</v>
      </c>
      <c r="O17" s="94">
        <f t="shared" si="3"/>
        <v>15</v>
      </c>
      <c r="P17" s="93">
        <v>30</v>
      </c>
      <c r="Q17" s="93">
        <v>12</v>
      </c>
      <c r="R17" s="93">
        <f t="shared" si="4"/>
        <v>42</v>
      </c>
      <c r="S17" s="93">
        <v>42</v>
      </c>
      <c r="T17" s="97">
        <f t="shared" si="5"/>
        <v>10</v>
      </c>
      <c r="U17" s="94">
        <f t="shared" si="7"/>
        <v>51.4893617021277</v>
      </c>
      <c r="V17" s="93">
        <v>12</v>
      </c>
      <c r="W17" s="93">
        <v>17</v>
      </c>
      <c r="X17" s="98">
        <f t="shared" si="6"/>
        <v>0.705882352941177</v>
      </c>
      <c r="Y17" s="93"/>
    </row>
    <row r="18" s="87" customFormat="1" ht="24" customHeight="1" spans="1:25">
      <c r="A18" s="92" t="s">
        <v>161</v>
      </c>
      <c r="B18" s="137" t="s">
        <v>162</v>
      </c>
      <c r="C18" s="42" t="s">
        <v>31</v>
      </c>
      <c r="D18" s="93" t="s">
        <v>138</v>
      </c>
      <c r="E18" s="93">
        <v>70</v>
      </c>
      <c r="F18" s="93">
        <v>10</v>
      </c>
      <c r="G18" s="93">
        <f t="shared" si="0"/>
        <v>80</v>
      </c>
      <c r="H18" s="93">
        <v>94</v>
      </c>
      <c r="I18" s="94">
        <f t="shared" si="1"/>
        <v>25.531914893617</v>
      </c>
      <c r="J18" s="93">
        <v>15</v>
      </c>
      <c r="K18" s="93">
        <v>15</v>
      </c>
      <c r="L18" s="93">
        <v>2</v>
      </c>
      <c r="M18" s="93">
        <v>27</v>
      </c>
      <c r="N18" s="94">
        <f t="shared" si="2"/>
        <v>3.33333333333333</v>
      </c>
      <c r="O18" s="94">
        <f t="shared" si="3"/>
        <v>18.3333333333333</v>
      </c>
      <c r="P18" s="93">
        <v>30</v>
      </c>
      <c r="Q18" s="93">
        <v>1</v>
      </c>
      <c r="R18" s="93">
        <f t="shared" si="4"/>
        <v>31</v>
      </c>
      <c r="S18" s="93">
        <v>42</v>
      </c>
      <c r="T18" s="94">
        <f t="shared" si="5"/>
        <v>7.38095238095238</v>
      </c>
      <c r="U18" s="94">
        <f t="shared" si="7"/>
        <v>51.2462006079027</v>
      </c>
      <c r="V18" s="93">
        <v>13</v>
      </c>
      <c r="W18" s="93">
        <v>17</v>
      </c>
      <c r="X18" s="98">
        <f t="shared" si="6"/>
        <v>0.764705882352941</v>
      </c>
      <c r="Y18" s="93"/>
    </row>
    <row r="19" s="87" customFormat="1" ht="24" customHeight="1" spans="1:25">
      <c r="A19" s="92" t="s">
        <v>163</v>
      </c>
      <c r="B19" s="137" t="s">
        <v>164</v>
      </c>
      <c r="C19" s="42" t="s">
        <v>31</v>
      </c>
      <c r="D19" s="93" t="s">
        <v>138</v>
      </c>
      <c r="E19" s="93">
        <v>70</v>
      </c>
      <c r="F19" s="93">
        <v>4</v>
      </c>
      <c r="G19" s="93">
        <f t="shared" si="0"/>
        <v>74</v>
      </c>
      <c r="H19" s="93">
        <v>94</v>
      </c>
      <c r="I19" s="94">
        <f t="shared" si="1"/>
        <v>23.6170212765957</v>
      </c>
      <c r="J19" s="93">
        <v>15</v>
      </c>
      <c r="K19" s="93">
        <v>15</v>
      </c>
      <c r="L19" s="93">
        <v>2.1</v>
      </c>
      <c r="M19" s="93">
        <v>27</v>
      </c>
      <c r="N19" s="94">
        <f t="shared" si="2"/>
        <v>3.5</v>
      </c>
      <c r="O19" s="94">
        <f t="shared" si="3"/>
        <v>18.5</v>
      </c>
      <c r="P19" s="93">
        <v>30</v>
      </c>
      <c r="Q19" s="93">
        <v>0.5</v>
      </c>
      <c r="R19" s="93">
        <f t="shared" si="4"/>
        <v>30.5</v>
      </c>
      <c r="S19" s="93">
        <v>42</v>
      </c>
      <c r="T19" s="94">
        <f t="shared" si="5"/>
        <v>7.26190476190476</v>
      </c>
      <c r="U19" s="94">
        <f t="shared" si="7"/>
        <v>49.3789260385005</v>
      </c>
      <c r="V19" s="93">
        <v>14</v>
      </c>
      <c r="W19" s="93">
        <v>17</v>
      </c>
      <c r="X19" s="98">
        <f t="shared" si="6"/>
        <v>0.823529411764706</v>
      </c>
      <c r="Y19" s="93"/>
    </row>
    <row r="20" s="87" customFormat="1" ht="24" customHeight="1" spans="1:25">
      <c r="A20" s="92" t="s">
        <v>165</v>
      </c>
      <c r="B20" s="137" t="s">
        <v>166</v>
      </c>
      <c r="C20" s="42" t="s">
        <v>31</v>
      </c>
      <c r="D20" s="93" t="s">
        <v>138</v>
      </c>
      <c r="E20" s="93">
        <v>70</v>
      </c>
      <c r="F20" s="93">
        <v>11</v>
      </c>
      <c r="G20" s="93">
        <f t="shared" si="0"/>
        <v>81</v>
      </c>
      <c r="H20" s="93">
        <v>94</v>
      </c>
      <c r="I20" s="94">
        <f t="shared" si="1"/>
        <v>25.8510638297872</v>
      </c>
      <c r="J20" s="93">
        <v>15</v>
      </c>
      <c r="K20" s="93">
        <v>15</v>
      </c>
      <c r="L20" s="93">
        <v>0</v>
      </c>
      <c r="M20" s="93">
        <v>27</v>
      </c>
      <c r="N20" s="94">
        <f t="shared" si="2"/>
        <v>0</v>
      </c>
      <c r="O20" s="94">
        <f t="shared" si="3"/>
        <v>15</v>
      </c>
      <c r="P20" s="93">
        <v>30</v>
      </c>
      <c r="Q20" s="93">
        <v>3</v>
      </c>
      <c r="R20" s="93">
        <f t="shared" si="4"/>
        <v>33</v>
      </c>
      <c r="S20" s="93">
        <v>42</v>
      </c>
      <c r="T20" s="94">
        <f t="shared" si="5"/>
        <v>7.85714285714286</v>
      </c>
      <c r="U20" s="94">
        <f t="shared" si="7"/>
        <v>48.7082066869301</v>
      </c>
      <c r="V20" s="93">
        <v>15</v>
      </c>
      <c r="W20" s="93">
        <v>17</v>
      </c>
      <c r="X20" s="98">
        <f t="shared" si="6"/>
        <v>0.882352941176471</v>
      </c>
      <c r="Y20" s="93"/>
    </row>
    <row r="21" s="87" customFormat="1" ht="24" customHeight="1" spans="1:25">
      <c r="A21" s="92" t="s">
        <v>167</v>
      </c>
      <c r="B21" s="137" t="s">
        <v>168</v>
      </c>
      <c r="C21" s="42" t="s">
        <v>31</v>
      </c>
      <c r="D21" s="93" t="s">
        <v>138</v>
      </c>
      <c r="E21" s="93">
        <v>70</v>
      </c>
      <c r="F21" s="93">
        <v>8</v>
      </c>
      <c r="G21" s="93">
        <f t="shared" si="0"/>
        <v>78</v>
      </c>
      <c r="H21" s="93">
        <v>94</v>
      </c>
      <c r="I21" s="94">
        <f t="shared" si="1"/>
        <v>24.8936170212766</v>
      </c>
      <c r="J21" s="93">
        <v>15</v>
      </c>
      <c r="K21" s="93">
        <v>15</v>
      </c>
      <c r="L21" s="93">
        <v>0.6</v>
      </c>
      <c r="M21" s="93">
        <v>27</v>
      </c>
      <c r="N21" s="94">
        <f t="shared" si="2"/>
        <v>1</v>
      </c>
      <c r="O21" s="94">
        <f t="shared" si="3"/>
        <v>16</v>
      </c>
      <c r="P21" s="93">
        <v>30</v>
      </c>
      <c r="Q21" s="93">
        <v>0</v>
      </c>
      <c r="R21" s="93">
        <f t="shared" si="4"/>
        <v>30</v>
      </c>
      <c r="S21" s="93">
        <v>42</v>
      </c>
      <c r="T21" s="94">
        <f t="shared" si="5"/>
        <v>7.14285714285714</v>
      </c>
      <c r="U21" s="94">
        <f t="shared" si="7"/>
        <v>48.0364741641337</v>
      </c>
      <c r="V21" s="93">
        <v>16</v>
      </c>
      <c r="W21" s="93">
        <v>17</v>
      </c>
      <c r="X21" s="98">
        <f t="shared" si="6"/>
        <v>0.941176470588235</v>
      </c>
      <c r="Y21" s="93"/>
    </row>
    <row r="22" s="87" customFormat="1" ht="24" customHeight="1" spans="1:25">
      <c r="A22" s="92" t="s">
        <v>169</v>
      </c>
      <c r="B22" s="137" t="s">
        <v>170</v>
      </c>
      <c r="C22" s="42" t="s">
        <v>31</v>
      </c>
      <c r="D22" s="93" t="s">
        <v>138</v>
      </c>
      <c r="E22" s="93">
        <v>70</v>
      </c>
      <c r="F22" s="93">
        <v>5</v>
      </c>
      <c r="G22" s="93">
        <f t="shared" si="0"/>
        <v>75</v>
      </c>
      <c r="H22" s="93">
        <v>94</v>
      </c>
      <c r="I22" s="94">
        <f t="shared" si="1"/>
        <v>23.936170212766</v>
      </c>
      <c r="J22" s="93">
        <v>15</v>
      </c>
      <c r="K22" s="93">
        <v>15</v>
      </c>
      <c r="L22" s="93">
        <v>1</v>
      </c>
      <c r="M22" s="93">
        <v>27</v>
      </c>
      <c r="N22" s="94">
        <f t="shared" si="2"/>
        <v>1.66666666666667</v>
      </c>
      <c r="O22" s="94">
        <f t="shared" si="3"/>
        <v>16.6666666666667</v>
      </c>
      <c r="P22" s="93">
        <v>30</v>
      </c>
      <c r="Q22" s="93">
        <v>0</v>
      </c>
      <c r="R22" s="93">
        <f t="shared" si="4"/>
        <v>30</v>
      </c>
      <c r="S22" s="93">
        <v>42</v>
      </c>
      <c r="T22" s="94">
        <f t="shared" si="5"/>
        <v>7.14285714285714</v>
      </c>
      <c r="U22" s="94">
        <f t="shared" si="7"/>
        <v>47.7456940222898</v>
      </c>
      <c r="V22" s="93">
        <v>17</v>
      </c>
      <c r="W22" s="93">
        <v>17</v>
      </c>
      <c r="X22" s="98">
        <f t="shared" si="6"/>
        <v>1</v>
      </c>
      <c r="Y22" s="93"/>
    </row>
    <row r="23" customFormat="1" ht="68" customHeight="1" spans="1:25">
      <c r="A23" s="95" t="s">
        <v>47</v>
      </c>
      <c r="B23" s="95"/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5"/>
      <c r="X23" s="99"/>
      <c r="Y23" s="99"/>
    </row>
  </sheetData>
  <mergeCells count="16">
    <mergeCell ref="A1:Y1"/>
    <mergeCell ref="A2:Y2"/>
    <mergeCell ref="A3:Y3"/>
    <mergeCell ref="E4:I4"/>
    <mergeCell ref="J4:O4"/>
    <mergeCell ref="P4:T4"/>
    <mergeCell ref="A23:W23"/>
    <mergeCell ref="A4:A5"/>
    <mergeCell ref="B4:B5"/>
    <mergeCell ref="C4:C5"/>
    <mergeCell ref="D4:D5"/>
    <mergeCell ref="U4:U5"/>
    <mergeCell ref="V4:V5"/>
    <mergeCell ref="W4:W5"/>
    <mergeCell ref="X4:X5"/>
    <mergeCell ref="Y4:Y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8"/>
  <sheetViews>
    <sheetView workbookViewId="0">
      <selection activeCell="A2" sqref="A2:X2"/>
    </sheetView>
  </sheetViews>
  <sheetFormatPr defaultColWidth="8.725" defaultRowHeight="13.5"/>
  <cols>
    <col min="2" max="2" width="14.875" customWidth="1"/>
    <col min="9" max="9" width="11.125"/>
    <col min="20" max="20" width="12.125"/>
    <col min="21" max="21" width="11.125"/>
  </cols>
  <sheetData>
    <row r="1" ht="18.75" spans="1:24">
      <c r="A1" s="19" t="s">
        <v>171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</row>
    <row r="2" spans="1:24">
      <c r="A2" s="63" t="s">
        <v>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</row>
    <row r="3" ht="14.25" spans="1:24">
      <c r="A3" s="22" t="s">
        <v>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</row>
    <row r="4" spans="1:24">
      <c r="A4" s="23" t="s">
        <v>3</v>
      </c>
      <c r="B4" s="83" t="s">
        <v>4</v>
      </c>
      <c r="C4" s="24" t="s">
        <v>5</v>
      </c>
      <c r="D4" s="24" t="s">
        <v>6</v>
      </c>
      <c r="E4" s="25" t="s">
        <v>7</v>
      </c>
      <c r="F4" s="26"/>
      <c r="G4" s="26"/>
      <c r="H4" s="26"/>
      <c r="I4" s="38"/>
      <c r="J4" s="29"/>
      <c r="K4" s="29"/>
      <c r="L4" s="29"/>
      <c r="M4" s="29"/>
      <c r="N4" s="29"/>
      <c r="O4" s="29"/>
      <c r="P4" s="29" t="s">
        <v>9</v>
      </c>
      <c r="Q4" s="29"/>
      <c r="R4" s="29"/>
      <c r="S4" s="29"/>
      <c r="T4" s="29"/>
      <c r="U4" s="24" t="s">
        <v>10</v>
      </c>
      <c r="V4" s="24" t="s">
        <v>11</v>
      </c>
      <c r="W4" s="24" t="s">
        <v>12</v>
      </c>
      <c r="X4" s="24" t="s">
        <v>13</v>
      </c>
    </row>
    <row r="5" ht="48" spans="1:24">
      <c r="A5" s="27"/>
      <c r="B5" s="84"/>
      <c r="C5" s="28"/>
      <c r="D5" s="28"/>
      <c r="E5" s="29" t="s">
        <v>14</v>
      </c>
      <c r="F5" s="29" t="s">
        <v>15</v>
      </c>
      <c r="G5" s="29" t="s">
        <v>16</v>
      </c>
      <c r="H5" s="29" t="s">
        <v>17</v>
      </c>
      <c r="I5" s="39" t="s">
        <v>18</v>
      </c>
      <c r="J5" s="29" t="s">
        <v>19</v>
      </c>
      <c r="K5" s="29" t="s">
        <v>20</v>
      </c>
      <c r="L5" s="29" t="s">
        <v>21</v>
      </c>
      <c r="M5" s="29" t="s">
        <v>22</v>
      </c>
      <c r="N5" s="29" t="s">
        <v>23</v>
      </c>
      <c r="O5" s="39" t="s">
        <v>24</v>
      </c>
      <c r="P5" s="29" t="s">
        <v>25</v>
      </c>
      <c r="Q5" s="29" t="s">
        <v>26</v>
      </c>
      <c r="R5" s="29" t="s">
        <v>27</v>
      </c>
      <c r="S5" s="29" t="s">
        <v>28</v>
      </c>
      <c r="T5" s="39" t="s">
        <v>29</v>
      </c>
      <c r="U5" s="28"/>
      <c r="V5" s="28"/>
      <c r="W5" s="28"/>
      <c r="X5" s="28"/>
    </row>
    <row r="6" ht="19.5" customHeight="1" spans="1:24">
      <c r="A6" s="49" t="s">
        <v>172</v>
      </c>
      <c r="B6" s="85">
        <v>2022207001336</v>
      </c>
      <c r="C6" s="42" t="s">
        <v>31</v>
      </c>
      <c r="D6" s="42" t="s">
        <v>173</v>
      </c>
      <c r="E6" s="29">
        <v>70</v>
      </c>
      <c r="F6" s="29">
        <v>-2</v>
      </c>
      <c r="G6" s="29">
        <v>68</v>
      </c>
      <c r="H6" s="29">
        <v>86</v>
      </c>
      <c r="I6" s="33">
        <f t="shared" ref="I6:I13" si="0">(G6/H6)*30</f>
        <v>23.7209302325581</v>
      </c>
      <c r="J6" s="29">
        <v>15</v>
      </c>
      <c r="K6" s="29">
        <v>15</v>
      </c>
      <c r="L6" s="29">
        <v>60</v>
      </c>
      <c r="M6" s="29">
        <v>60</v>
      </c>
      <c r="N6" s="29">
        <f t="shared" ref="N6:N13" si="1">(L6/M6)*45</f>
        <v>45</v>
      </c>
      <c r="O6" s="29">
        <f t="shared" ref="O6:O13" si="2">K6+N6</f>
        <v>60</v>
      </c>
      <c r="P6" s="29">
        <v>30</v>
      </c>
      <c r="Q6" s="29">
        <v>0</v>
      </c>
      <c r="R6" s="29">
        <f t="shared" ref="R6:R13" si="3">+P6+Q6</f>
        <v>30</v>
      </c>
      <c r="S6" s="29">
        <v>35.5</v>
      </c>
      <c r="T6" s="33">
        <f t="shared" ref="T6:T13" si="4">(R6/S6)*10</f>
        <v>8.45070422535211</v>
      </c>
      <c r="U6" s="33">
        <f t="shared" ref="U6:U13" si="5">I6+O6+T6</f>
        <v>92.1716344579103</v>
      </c>
      <c r="V6" s="29">
        <v>1</v>
      </c>
      <c r="W6" s="29">
        <v>8</v>
      </c>
      <c r="X6" s="60">
        <f>(V6/W6)*100%</f>
        <v>0.125</v>
      </c>
    </row>
    <row r="7" ht="19.5" customHeight="1" spans="1:24">
      <c r="A7" s="49" t="s">
        <v>174</v>
      </c>
      <c r="B7" s="85">
        <v>2022207001331</v>
      </c>
      <c r="C7" s="42" t="s">
        <v>31</v>
      </c>
      <c r="D7" s="42" t="s">
        <v>173</v>
      </c>
      <c r="E7" s="29">
        <v>70</v>
      </c>
      <c r="F7" s="29">
        <v>16</v>
      </c>
      <c r="G7" s="29">
        <v>86</v>
      </c>
      <c r="H7" s="29">
        <v>86</v>
      </c>
      <c r="I7" s="33">
        <f t="shared" si="0"/>
        <v>30</v>
      </c>
      <c r="J7" s="29">
        <v>15</v>
      </c>
      <c r="K7" s="29">
        <v>15</v>
      </c>
      <c r="L7" s="33">
        <v>1.995</v>
      </c>
      <c r="M7" s="29">
        <v>60</v>
      </c>
      <c r="N7" s="33">
        <f t="shared" si="1"/>
        <v>1.49625</v>
      </c>
      <c r="O7" s="33">
        <f t="shared" si="2"/>
        <v>16.49625</v>
      </c>
      <c r="P7" s="29">
        <v>30</v>
      </c>
      <c r="Q7" s="29">
        <v>4</v>
      </c>
      <c r="R7" s="29">
        <f t="shared" si="3"/>
        <v>34</v>
      </c>
      <c r="S7" s="29">
        <v>35.5</v>
      </c>
      <c r="T7" s="33">
        <f t="shared" si="4"/>
        <v>9.57746478873239</v>
      </c>
      <c r="U7" s="33">
        <f t="shared" si="5"/>
        <v>56.0737147887324</v>
      </c>
      <c r="V7" s="29">
        <v>2</v>
      </c>
      <c r="W7" s="29">
        <v>8</v>
      </c>
      <c r="X7" s="60">
        <f t="shared" ref="X6:X13" si="6">(V7/W7)*100%</f>
        <v>0.25</v>
      </c>
    </row>
    <row r="8" ht="19.5" customHeight="1" spans="1:24">
      <c r="A8" s="32" t="s">
        <v>175</v>
      </c>
      <c r="B8" s="85">
        <v>2022207001330</v>
      </c>
      <c r="C8" s="42" t="s">
        <v>31</v>
      </c>
      <c r="D8" s="42" t="s">
        <v>173</v>
      </c>
      <c r="E8" s="29">
        <v>70</v>
      </c>
      <c r="F8" s="29">
        <v>13</v>
      </c>
      <c r="G8" s="29">
        <v>83</v>
      </c>
      <c r="H8" s="29">
        <v>86</v>
      </c>
      <c r="I8" s="33">
        <f t="shared" si="0"/>
        <v>28.953488372093</v>
      </c>
      <c r="J8" s="29">
        <v>15</v>
      </c>
      <c r="K8" s="29">
        <v>15</v>
      </c>
      <c r="L8" s="29">
        <v>3.1</v>
      </c>
      <c r="M8" s="29">
        <v>60</v>
      </c>
      <c r="N8" s="33">
        <f t="shared" si="1"/>
        <v>2.325</v>
      </c>
      <c r="O8" s="33">
        <f t="shared" si="2"/>
        <v>17.325</v>
      </c>
      <c r="P8" s="29">
        <v>30</v>
      </c>
      <c r="Q8" s="29">
        <v>3</v>
      </c>
      <c r="R8" s="29">
        <f t="shared" si="3"/>
        <v>33</v>
      </c>
      <c r="S8" s="29">
        <v>35.5</v>
      </c>
      <c r="T8" s="33">
        <f t="shared" si="4"/>
        <v>9.29577464788732</v>
      </c>
      <c r="U8" s="33">
        <f t="shared" si="5"/>
        <v>55.5742630199804</v>
      </c>
      <c r="V8" s="29">
        <v>3</v>
      </c>
      <c r="W8" s="29">
        <v>8</v>
      </c>
      <c r="X8" s="60">
        <f t="shared" si="6"/>
        <v>0.375</v>
      </c>
    </row>
    <row r="9" ht="19.5" customHeight="1" spans="1:24">
      <c r="A9" s="32" t="s">
        <v>176</v>
      </c>
      <c r="B9" s="85">
        <v>2022207001332</v>
      </c>
      <c r="C9" s="42" t="s">
        <v>31</v>
      </c>
      <c r="D9" s="42" t="s">
        <v>173</v>
      </c>
      <c r="E9" s="29">
        <v>70</v>
      </c>
      <c r="F9" s="29">
        <v>4.5</v>
      </c>
      <c r="G9" s="29">
        <v>74.5</v>
      </c>
      <c r="H9" s="29">
        <v>86</v>
      </c>
      <c r="I9" s="33">
        <f t="shared" si="0"/>
        <v>25.9883720930233</v>
      </c>
      <c r="J9" s="29">
        <v>15</v>
      </c>
      <c r="K9" s="29">
        <v>15</v>
      </c>
      <c r="L9" s="29">
        <v>2.1</v>
      </c>
      <c r="M9" s="29">
        <v>60</v>
      </c>
      <c r="N9" s="33">
        <f t="shared" si="1"/>
        <v>1.575</v>
      </c>
      <c r="O9" s="33">
        <f t="shared" si="2"/>
        <v>16.575</v>
      </c>
      <c r="P9" s="29">
        <v>30</v>
      </c>
      <c r="Q9" s="29">
        <v>5.5</v>
      </c>
      <c r="R9" s="29">
        <f t="shared" si="3"/>
        <v>35.5</v>
      </c>
      <c r="S9" s="29">
        <v>35.5</v>
      </c>
      <c r="T9" s="33">
        <f t="shared" si="4"/>
        <v>10</v>
      </c>
      <c r="U9" s="33">
        <f t="shared" si="5"/>
        <v>52.5633720930233</v>
      </c>
      <c r="V9" s="29">
        <v>4</v>
      </c>
      <c r="W9" s="29">
        <v>8</v>
      </c>
      <c r="X9" s="60">
        <f t="shared" si="6"/>
        <v>0.5</v>
      </c>
    </row>
    <row r="10" ht="19.5" customHeight="1" spans="1:24">
      <c r="A10" s="49" t="s">
        <v>177</v>
      </c>
      <c r="B10" s="85" t="s">
        <v>178</v>
      </c>
      <c r="C10" s="42" t="s">
        <v>31</v>
      </c>
      <c r="D10" s="42" t="s">
        <v>173</v>
      </c>
      <c r="E10" s="29">
        <v>70</v>
      </c>
      <c r="F10" s="29">
        <v>0.75</v>
      </c>
      <c r="G10" s="29">
        <v>70.75</v>
      </c>
      <c r="H10" s="29">
        <v>86</v>
      </c>
      <c r="I10" s="33">
        <f t="shared" si="0"/>
        <v>24.6802325581395</v>
      </c>
      <c r="J10" s="29">
        <v>15</v>
      </c>
      <c r="K10" s="29">
        <v>15</v>
      </c>
      <c r="L10" s="29">
        <v>2.1</v>
      </c>
      <c r="M10" s="29">
        <v>60</v>
      </c>
      <c r="N10" s="33">
        <f t="shared" si="1"/>
        <v>1.575</v>
      </c>
      <c r="O10" s="33">
        <f t="shared" si="2"/>
        <v>16.575</v>
      </c>
      <c r="P10" s="29">
        <v>30</v>
      </c>
      <c r="Q10" s="29">
        <v>1</v>
      </c>
      <c r="R10" s="29">
        <f t="shared" si="3"/>
        <v>31</v>
      </c>
      <c r="S10" s="29">
        <v>35.5</v>
      </c>
      <c r="T10" s="33">
        <f t="shared" si="4"/>
        <v>8.73239436619718</v>
      </c>
      <c r="U10" s="33">
        <f t="shared" si="5"/>
        <v>49.9876269243367</v>
      </c>
      <c r="V10" s="29">
        <v>5</v>
      </c>
      <c r="W10" s="29">
        <v>8</v>
      </c>
      <c r="X10" s="60">
        <f t="shared" si="6"/>
        <v>0.625</v>
      </c>
    </row>
    <row r="11" ht="19.5" customHeight="1" spans="1:24">
      <c r="A11" s="49" t="s">
        <v>179</v>
      </c>
      <c r="B11" s="85">
        <v>2022207001334</v>
      </c>
      <c r="C11" s="42" t="s">
        <v>31</v>
      </c>
      <c r="D11" s="42" t="s">
        <v>173</v>
      </c>
      <c r="E11" s="29">
        <v>70</v>
      </c>
      <c r="F11" s="29">
        <v>2.5</v>
      </c>
      <c r="G11" s="29">
        <v>72.5</v>
      </c>
      <c r="H11" s="29">
        <v>86</v>
      </c>
      <c r="I11" s="33">
        <f t="shared" si="0"/>
        <v>25.2906976744186</v>
      </c>
      <c r="J11" s="29">
        <v>15</v>
      </c>
      <c r="K11" s="29">
        <v>15</v>
      </c>
      <c r="L11" s="29">
        <v>0</v>
      </c>
      <c r="M11" s="29">
        <v>60</v>
      </c>
      <c r="N11" s="29">
        <f t="shared" si="1"/>
        <v>0</v>
      </c>
      <c r="O11" s="29">
        <f t="shared" si="2"/>
        <v>15</v>
      </c>
      <c r="P11" s="29">
        <v>30</v>
      </c>
      <c r="Q11" s="29">
        <v>0</v>
      </c>
      <c r="R11" s="29">
        <f t="shared" si="3"/>
        <v>30</v>
      </c>
      <c r="S11" s="29">
        <v>35.5</v>
      </c>
      <c r="T11" s="33">
        <f t="shared" si="4"/>
        <v>8.45070422535211</v>
      </c>
      <c r="U11" s="33">
        <f t="shared" si="5"/>
        <v>48.7414018997707</v>
      </c>
      <c r="V11" s="29">
        <v>6</v>
      </c>
      <c r="W11" s="29">
        <v>8</v>
      </c>
      <c r="X11" s="60">
        <f t="shared" si="6"/>
        <v>0.75</v>
      </c>
    </row>
    <row r="12" ht="19.5" customHeight="1" spans="1:24">
      <c r="A12" s="32" t="s">
        <v>180</v>
      </c>
      <c r="B12" s="85">
        <v>2022207001333</v>
      </c>
      <c r="C12" s="42" t="s">
        <v>31</v>
      </c>
      <c r="D12" s="42" t="s">
        <v>173</v>
      </c>
      <c r="E12" s="29">
        <v>70</v>
      </c>
      <c r="F12" s="49" t="s">
        <v>181</v>
      </c>
      <c r="G12" s="29">
        <v>68.5</v>
      </c>
      <c r="H12" s="29">
        <v>86</v>
      </c>
      <c r="I12" s="33">
        <f t="shared" si="0"/>
        <v>23.8953488372093</v>
      </c>
      <c r="J12" s="29">
        <v>15</v>
      </c>
      <c r="K12" s="29">
        <v>15</v>
      </c>
      <c r="L12" s="29">
        <v>0</v>
      </c>
      <c r="M12" s="29">
        <v>60</v>
      </c>
      <c r="N12" s="29">
        <f t="shared" si="1"/>
        <v>0</v>
      </c>
      <c r="O12" s="29">
        <f t="shared" si="2"/>
        <v>15</v>
      </c>
      <c r="P12" s="29">
        <v>30</v>
      </c>
      <c r="Q12" s="29">
        <v>0</v>
      </c>
      <c r="R12" s="29">
        <f t="shared" si="3"/>
        <v>30</v>
      </c>
      <c r="S12" s="29">
        <v>35.5</v>
      </c>
      <c r="T12" s="33">
        <f t="shared" si="4"/>
        <v>8.45070422535211</v>
      </c>
      <c r="U12" s="33">
        <f t="shared" si="5"/>
        <v>47.3460530625614</v>
      </c>
      <c r="V12" s="29">
        <v>7</v>
      </c>
      <c r="W12" s="29">
        <v>8</v>
      </c>
      <c r="X12" s="60">
        <f t="shared" si="6"/>
        <v>0.875</v>
      </c>
    </row>
    <row r="13" ht="19.5" customHeight="1" spans="1:24">
      <c r="A13" s="32" t="s">
        <v>182</v>
      </c>
      <c r="B13" s="85">
        <v>2022207001337</v>
      </c>
      <c r="C13" s="42" t="s">
        <v>31</v>
      </c>
      <c r="D13" s="42" t="s">
        <v>173</v>
      </c>
      <c r="E13" s="29">
        <v>70</v>
      </c>
      <c r="F13" s="29">
        <v>-2</v>
      </c>
      <c r="G13" s="29">
        <v>68</v>
      </c>
      <c r="H13" s="29">
        <v>86</v>
      </c>
      <c r="I13" s="33">
        <f t="shared" si="0"/>
        <v>23.7209302325581</v>
      </c>
      <c r="J13" s="29">
        <v>15</v>
      </c>
      <c r="K13" s="29">
        <v>15</v>
      </c>
      <c r="L13" s="29">
        <v>0</v>
      </c>
      <c r="M13" s="29">
        <v>60</v>
      </c>
      <c r="N13" s="29">
        <f t="shared" si="1"/>
        <v>0</v>
      </c>
      <c r="O13" s="29">
        <f t="shared" si="2"/>
        <v>15</v>
      </c>
      <c r="P13" s="29">
        <v>30</v>
      </c>
      <c r="Q13" s="29">
        <v>0</v>
      </c>
      <c r="R13" s="29">
        <f t="shared" si="3"/>
        <v>30</v>
      </c>
      <c r="S13" s="29">
        <v>35.5</v>
      </c>
      <c r="T13" s="33">
        <f t="shared" si="4"/>
        <v>8.45070422535211</v>
      </c>
      <c r="U13" s="33">
        <f t="shared" si="5"/>
        <v>47.1716344579103</v>
      </c>
      <c r="V13" s="29">
        <v>8</v>
      </c>
      <c r="W13" s="29">
        <v>8</v>
      </c>
      <c r="X13" s="60">
        <f t="shared" si="6"/>
        <v>1</v>
      </c>
    </row>
    <row r="14" ht="19.5" customHeight="1" spans="1:24">
      <c r="A14" s="4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</row>
    <row r="15" ht="19.5" customHeight="1" spans="1:24">
      <c r="A15" s="4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</row>
    <row r="16" ht="19.5" customHeight="1" spans="1:24">
      <c r="A16" s="4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</row>
    <row r="17" ht="19.5" customHeight="1" spans="1:24">
      <c r="A17" s="4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</row>
    <row r="18" ht="66" customHeight="1" spans="1:24">
      <c r="A18" s="86" t="s">
        <v>47</v>
      </c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21"/>
      <c r="P18" s="21"/>
      <c r="Q18" s="21"/>
      <c r="R18" s="21"/>
      <c r="S18" s="21"/>
      <c r="T18" s="21"/>
      <c r="U18" s="21"/>
      <c r="V18" s="21"/>
      <c r="W18" s="21"/>
      <c r="X18" s="21"/>
    </row>
  </sheetData>
  <mergeCells count="15">
    <mergeCell ref="A1:X1"/>
    <mergeCell ref="A2:X2"/>
    <mergeCell ref="A3:X3"/>
    <mergeCell ref="E4:I4"/>
    <mergeCell ref="J4:O4"/>
    <mergeCell ref="P4:T4"/>
    <mergeCell ref="A18:N18"/>
    <mergeCell ref="A4:A5"/>
    <mergeCell ref="B4:B5"/>
    <mergeCell ref="C4:C5"/>
    <mergeCell ref="D4:D5"/>
    <mergeCell ref="U4:U5"/>
    <mergeCell ref="V4:V5"/>
    <mergeCell ref="W4:W5"/>
    <mergeCell ref="X4:X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workbookViewId="0">
      <selection activeCell="A1" sqref="A1:Y1"/>
    </sheetView>
  </sheetViews>
  <sheetFormatPr defaultColWidth="8.725" defaultRowHeight="13.5"/>
  <cols>
    <col min="2" max="2" width="13.75" customWidth="1"/>
    <col min="4" max="4" width="10.125" customWidth="1"/>
    <col min="15" max="15" width="7.375" customWidth="1"/>
    <col min="16" max="16" width="8.25" customWidth="1"/>
    <col min="21" max="21" width="9.5" customWidth="1"/>
    <col min="22" max="22" width="10.75" customWidth="1"/>
  </cols>
  <sheetData>
    <row r="1" ht="18.75" spans="1:25">
      <c r="A1" s="1" t="s">
        <v>183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>
      <c r="A2" s="3" t="s">
        <v>1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</row>
    <row r="3" ht="14.25" spans="1:2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>
      <c r="A4" s="77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8"/>
      <c r="G4" s="8"/>
      <c r="H4" s="8"/>
      <c r="I4" s="15"/>
      <c r="J4" s="10" t="s">
        <v>8</v>
      </c>
      <c r="K4" s="10"/>
      <c r="L4" s="10"/>
      <c r="M4" s="10"/>
      <c r="N4" s="10"/>
      <c r="O4" s="10"/>
      <c r="P4" s="10"/>
      <c r="Q4" s="10" t="s">
        <v>9</v>
      </c>
      <c r="R4" s="10"/>
      <c r="S4" s="10"/>
      <c r="T4" s="10"/>
      <c r="U4" s="10"/>
      <c r="V4" s="6" t="s">
        <v>10</v>
      </c>
      <c r="W4" s="6" t="s">
        <v>11</v>
      </c>
      <c r="X4" s="6" t="s">
        <v>12</v>
      </c>
      <c r="Y4" s="6" t="s">
        <v>13</v>
      </c>
    </row>
    <row r="5" ht="48" spans="1:25">
      <c r="A5" s="78"/>
      <c r="B5" s="9"/>
      <c r="C5" s="9"/>
      <c r="D5" s="9"/>
      <c r="E5" s="10" t="s">
        <v>14</v>
      </c>
      <c r="F5" s="10" t="s">
        <v>15</v>
      </c>
      <c r="G5" s="10" t="s">
        <v>16</v>
      </c>
      <c r="H5" s="10" t="s">
        <v>17</v>
      </c>
      <c r="I5" s="16" t="s">
        <v>18</v>
      </c>
      <c r="J5" s="10" t="s">
        <v>184</v>
      </c>
      <c r="K5" s="10" t="s">
        <v>185</v>
      </c>
      <c r="L5" s="10" t="s">
        <v>186</v>
      </c>
      <c r="M5" s="10" t="s">
        <v>21</v>
      </c>
      <c r="N5" s="10" t="s">
        <v>22</v>
      </c>
      <c r="O5" s="10" t="s">
        <v>23</v>
      </c>
      <c r="P5" s="16" t="s">
        <v>24</v>
      </c>
      <c r="Q5" s="10" t="s">
        <v>25</v>
      </c>
      <c r="R5" s="10" t="s">
        <v>26</v>
      </c>
      <c r="S5" s="10" t="s">
        <v>27</v>
      </c>
      <c r="T5" s="10" t="s">
        <v>28</v>
      </c>
      <c r="U5" s="16" t="s">
        <v>29</v>
      </c>
      <c r="V5" s="9"/>
      <c r="W5" s="9"/>
      <c r="X5" s="9"/>
      <c r="Y5" s="9"/>
    </row>
    <row r="6" ht="24" customHeight="1" spans="1:25">
      <c r="A6" s="79" t="s">
        <v>187</v>
      </c>
      <c r="B6" s="80" t="s">
        <v>188</v>
      </c>
      <c r="C6" s="80" t="s">
        <v>189</v>
      </c>
      <c r="D6" s="79" t="s">
        <v>32</v>
      </c>
      <c r="E6" s="10">
        <v>70</v>
      </c>
      <c r="F6" s="10">
        <v>18</v>
      </c>
      <c r="G6" s="10">
        <f t="shared" ref="G6:G14" si="0">E6+F6</f>
        <v>88</v>
      </c>
      <c r="H6" s="10">
        <v>88</v>
      </c>
      <c r="I6" s="17">
        <f t="shared" ref="I6:I14" si="1">(G6/H6)*30</f>
        <v>30</v>
      </c>
      <c r="J6" s="10">
        <v>4.06</v>
      </c>
      <c r="K6" s="10">
        <v>4.13</v>
      </c>
      <c r="L6" s="17">
        <f t="shared" ref="L6:L14" si="2">(J6/K6)*45</f>
        <v>44.2372881355932</v>
      </c>
      <c r="M6" s="10">
        <v>5.2</v>
      </c>
      <c r="N6" s="10">
        <v>5.2</v>
      </c>
      <c r="O6" s="10">
        <f t="shared" ref="O6:O14" si="3">(M6/N6)*15</f>
        <v>15</v>
      </c>
      <c r="P6" s="17">
        <f t="shared" ref="P6:P14" si="4">L6+O6</f>
        <v>59.2372881355932</v>
      </c>
      <c r="Q6" s="17">
        <v>30</v>
      </c>
      <c r="R6" s="17">
        <v>0.5</v>
      </c>
      <c r="S6" s="17">
        <f t="shared" ref="S6:S14" si="5">Q6+R6</f>
        <v>30.5</v>
      </c>
      <c r="T6" s="17">
        <v>34</v>
      </c>
      <c r="U6" s="17">
        <f t="shared" ref="U6:U14" si="6">(S6/T6)*10</f>
        <v>8.97058823529412</v>
      </c>
      <c r="V6" s="17">
        <f t="shared" ref="V6:V14" si="7">I6+P6+U6</f>
        <v>98.2078763708873</v>
      </c>
      <c r="W6" s="10">
        <v>1</v>
      </c>
      <c r="X6" s="10">
        <v>9</v>
      </c>
      <c r="Y6" s="82">
        <f>W6/X6</f>
        <v>0.111111111111111</v>
      </c>
    </row>
    <row r="7" ht="24" customHeight="1" spans="1:25">
      <c r="A7" s="79" t="s">
        <v>190</v>
      </c>
      <c r="B7" s="80" t="s">
        <v>191</v>
      </c>
      <c r="C7" s="80" t="s">
        <v>192</v>
      </c>
      <c r="D7" s="79" t="s">
        <v>32</v>
      </c>
      <c r="E7" s="10">
        <v>70</v>
      </c>
      <c r="F7" s="10">
        <v>12.5</v>
      </c>
      <c r="G7" s="10">
        <f t="shared" si="0"/>
        <v>82.5</v>
      </c>
      <c r="H7" s="10">
        <v>88</v>
      </c>
      <c r="I7" s="17">
        <f t="shared" si="1"/>
        <v>28.125</v>
      </c>
      <c r="J7" s="10">
        <v>4.13</v>
      </c>
      <c r="K7" s="10">
        <v>4.13</v>
      </c>
      <c r="L7" s="17">
        <f t="shared" si="2"/>
        <v>45</v>
      </c>
      <c r="M7" s="10">
        <v>0</v>
      </c>
      <c r="N7" s="10">
        <v>5.2</v>
      </c>
      <c r="O7" s="10">
        <f t="shared" si="3"/>
        <v>0</v>
      </c>
      <c r="P7" s="17">
        <f t="shared" si="4"/>
        <v>45</v>
      </c>
      <c r="Q7" s="17">
        <v>30</v>
      </c>
      <c r="R7" s="17">
        <v>0</v>
      </c>
      <c r="S7" s="17">
        <f t="shared" si="5"/>
        <v>30</v>
      </c>
      <c r="T7" s="17">
        <v>34</v>
      </c>
      <c r="U7" s="17">
        <f t="shared" si="6"/>
        <v>8.82352941176471</v>
      </c>
      <c r="V7" s="17">
        <f t="shared" si="7"/>
        <v>81.9485294117647</v>
      </c>
      <c r="W7" s="10">
        <v>2</v>
      </c>
      <c r="X7" s="10">
        <v>9</v>
      </c>
      <c r="Y7" s="82">
        <f t="shared" ref="Y6:Y14" si="8">W7/X7</f>
        <v>0.222222222222222</v>
      </c>
    </row>
    <row r="8" ht="24" customHeight="1" spans="1:25">
      <c r="A8" s="79" t="s">
        <v>193</v>
      </c>
      <c r="B8" s="80" t="s">
        <v>194</v>
      </c>
      <c r="C8" s="80" t="s">
        <v>189</v>
      </c>
      <c r="D8" s="79" t="s">
        <v>32</v>
      </c>
      <c r="E8" s="10">
        <v>70</v>
      </c>
      <c r="F8" s="10">
        <v>11.5</v>
      </c>
      <c r="G8" s="10">
        <f t="shared" si="0"/>
        <v>81.5</v>
      </c>
      <c r="H8" s="10">
        <v>88</v>
      </c>
      <c r="I8" s="17">
        <f t="shared" si="1"/>
        <v>27.7840909090909</v>
      </c>
      <c r="J8" s="10">
        <v>3.95</v>
      </c>
      <c r="K8" s="10">
        <v>4.13</v>
      </c>
      <c r="L8" s="17">
        <f t="shared" si="2"/>
        <v>43.0387409200969</v>
      </c>
      <c r="M8" s="10">
        <v>0.2</v>
      </c>
      <c r="N8" s="10">
        <v>5.2</v>
      </c>
      <c r="O8" s="17">
        <f t="shared" si="3"/>
        <v>0.576923076923077</v>
      </c>
      <c r="P8" s="17">
        <f t="shared" si="4"/>
        <v>43.6156639970199</v>
      </c>
      <c r="Q8" s="17">
        <v>30</v>
      </c>
      <c r="R8" s="17">
        <v>3.5</v>
      </c>
      <c r="S8" s="17">
        <f t="shared" si="5"/>
        <v>33.5</v>
      </c>
      <c r="T8" s="17">
        <v>34</v>
      </c>
      <c r="U8" s="17">
        <f t="shared" si="6"/>
        <v>9.85294117647059</v>
      </c>
      <c r="V8" s="17">
        <f t="shared" si="7"/>
        <v>81.2526960825814</v>
      </c>
      <c r="W8" s="10">
        <v>3</v>
      </c>
      <c r="X8" s="10">
        <v>9</v>
      </c>
      <c r="Y8" s="82">
        <f t="shared" si="8"/>
        <v>0.333333333333333</v>
      </c>
    </row>
    <row r="9" ht="24" customHeight="1" spans="1:25">
      <c r="A9" s="79" t="s">
        <v>195</v>
      </c>
      <c r="B9" s="80" t="s">
        <v>196</v>
      </c>
      <c r="C9" s="80" t="s">
        <v>192</v>
      </c>
      <c r="D9" s="79" t="s">
        <v>32</v>
      </c>
      <c r="E9" s="10">
        <v>70</v>
      </c>
      <c r="F9" s="10">
        <v>9.25</v>
      </c>
      <c r="G9" s="10">
        <f t="shared" si="0"/>
        <v>79.25</v>
      </c>
      <c r="H9" s="10">
        <v>88</v>
      </c>
      <c r="I9" s="17">
        <f t="shared" si="1"/>
        <v>27.0170454545455</v>
      </c>
      <c r="J9" s="10">
        <v>4.03</v>
      </c>
      <c r="K9" s="10">
        <v>4.13</v>
      </c>
      <c r="L9" s="17">
        <f t="shared" si="2"/>
        <v>43.910411622276</v>
      </c>
      <c r="M9" s="10">
        <v>0</v>
      </c>
      <c r="N9" s="10">
        <v>5.2</v>
      </c>
      <c r="O9" s="10">
        <f t="shared" si="3"/>
        <v>0</v>
      </c>
      <c r="P9" s="17">
        <f t="shared" si="4"/>
        <v>43.910411622276</v>
      </c>
      <c r="Q9" s="17">
        <v>30</v>
      </c>
      <c r="R9" s="17">
        <v>0.5</v>
      </c>
      <c r="S9" s="17">
        <f t="shared" si="5"/>
        <v>30.5</v>
      </c>
      <c r="T9" s="17">
        <v>34</v>
      </c>
      <c r="U9" s="17">
        <f t="shared" si="6"/>
        <v>8.97058823529412</v>
      </c>
      <c r="V9" s="17">
        <f t="shared" si="7"/>
        <v>79.8980453121156</v>
      </c>
      <c r="W9" s="10">
        <v>4</v>
      </c>
      <c r="X9" s="10">
        <v>9</v>
      </c>
      <c r="Y9" s="82">
        <f t="shared" si="8"/>
        <v>0.444444444444444</v>
      </c>
    </row>
    <row r="10" ht="24" customHeight="1" spans="1:25">
      <c r="A10" s="79" t="s">
        <v>197</v>
      </c>
      <c r="B10" s="80" t="s">
        <v>198</v>
      </c>
      <c r="C10" s="80" t="s">
        <v>189</v>
      </c>
      <c r="D10" s="79" t="s">
        <v>32</v>
      </c>
      <c r="E10" s="10">
        <v>70</v>
      </c>
      <c r="F10" s="10">
        <v>11</v>
      </c>
      <c r="G10" s="10">
        <f t="shared" si="0"/>
        <v>81</v>
      </c>
      <c r="H10" s="10">
        <v>88</v>
      </c>
      <c r="I10" s="17">
        <f t="shared" si="1"/>
        <v>27.6136363636364</v>
      </c>
      <c r="J10" s="10">
        <v>3.84</v>
      </c>
      <c r="K10" s="10">
        <v>4.13</v>
      </c>
      <c r="L10" s="17">
        <f t="shared" si="2"/>
        <v>41.8401937046005</v>
      </c>
      <c r="M10" s="10">
        <v>0</v>
      </c>
      <c r="N10" s="10">
        <v>5.2</v>
      </c>
      <c r="O10" s="10">
        <f t="shared" si="3"/>
        <v>0</v>
      </c>
      <c r="P10" s="17">
        <f t="shared" si="4"/>
        <v>41.8401937046005</v>
      </c>
      <c r="Q10" s="17">
        <v>30</v>
      </c>
      <c r="R10" s="17">
        <v>4</v>
      </c>
      <c r="S10" s="17">
        <f t="shared" si="5"/>
        <v>34</v>
      </c>
      <c r="T10" s="17">
        <v>34</v>
      </c>
      <c r="U10" s="17">
        <f t="shared" si="6"/>
        <v>10</v>
      </c>
      <c r="V10" s="17">
        <f t="shared" si="7"/>
        <v>79.4538300682369</v>
      </c>
      <c r="W10" s="10">
        <v>5</v>
      </c>
      <c r="X10" s="10">
        <v>9</v>
      </c>
      <c r="Y10" s="82">
        <f t="shared" si="8"/>
        <v>0.555555555555556</v>
      </c>
    </row>
    <row r="11" ht="24" customHeight="1" spans="1:25">
      <c r="A11" s="79" t="s">
        <v>199</v>
      </c>
      <c r="B11" s="80" t="s">
        <v>200</v>
      </c>
      <c r="C11" s="80" t="s">
        <v>192</v>
      </c>
      <c r="D11" s="79" t="s">
        <v>32</v>
      </c>
      <c r="E11" s="10">
        <v>70</v>
      </c>
      <c r="F11" s="10">
        <v>4</v>
      </c>
      <c r="G11" s="10">
        <f t="shared" si="0"/>
        <v>74</v>
      </c>
      <c r="H11" s="10">
        <v>88</v>
      </c>
      <c r="I11" s="17">
        <f t="shared" si="1"/>
        <v>25.2272727272727</v>
      </c>
      <c r="J11" s="10">
        <v>3.91</v>
      </c>
      <c r="K11" s="10">
        <v>4.13</v>
      </c>
      <c r="L11" s="17">
        <f t="shared" si="2"/>
        <v>42.6029055690073</v>
      </c>
      <c r="M11" s="10">
        <v>0</v>
      </c>
      <c r="N11" s="10">
        <v>5.2</v>
      </c>
      <c r="O11" s="10">
        <f t="shared" si="3"/>
        <v>0</v>
      </c>
      <c r="P11" s="17">
        <f t="shared" si="4"/>
        <v>42.6029055690073</v>
      </c>
      <c r="Q11" s="17">
        <v>30</v>
      </c>
      <c r="R11" s="17">
        <v>0.5</v>
      </c>
      <c r="S11" s="17">
        <f t="shared" si="5"/>
        <v>30.5</v>
      </c>
      <c r="T11" s="17">
        <v>34</v>
      </c>
      <c r="U11" s="17">
        <f t="shared" si="6"/>
        <v>8.97058823529412</v>
      </c>
      <c r="V11" s="17">
        <f t="shared" si="7"/>
        <v>76.8007665315741</v>
      </c>
      <c r="W11" s="10">
        <v>6</v>
      </c>
      <c r="X11" s="10">
        <v>9</v>
      </c>
      <c r="Y11" s="82">
        <f t="shared" si="8"/>
        <v>0.666666666666667</v>
      </c>
    </row>
    <row r="12" ht="24" customHeight="1" spans="1:25">
      <c r="A12" s="79" t="s">
        <v>201</v>
      </c>
      <c r="B12" s="80" t="s">
        <v>202</v>
      </c>
      <c r="C12" s="80" t="s">
        <v>189</v>
      </c>
      <c r="D12" s="79" t="s">
        <v>32</v>
      </c>
      <c r="E12" s="10">
        <v>70</v>
      </c>
      <c r="F12" s="10">
        <v>-2</v>
      </c>
      <c r="G12" s="10">
        <f t="shared" si="0"/>
        <v>68</v>
      </c>
      <c r="H12" s="10">
        <v>88</v>
      </c>
      <c r="I12" s="17">
        <f t="shared" si="1"/>
        <v>23.1818181818182</v>
      </c>
      <c r="J12" s="10">
        <v>3.95</v>
      </c>
      <c r="K12" s="10">
        <v>4.13</v>
      </c>
      <c r="L12" s="17">
        <f t="shared" si="2"/>
        <v>43.0387409200969</v>
      </c>
      <c r="M12" s="10">
        <v>0</v>
      </c>
      <c r="N12" s="10">
        <v>5.2</v>
      </c>
      <c r="O12" s="10">
        <f t="shared" si="3"/>
        <v>0</v>
      </c>
      <c r="P12" s="17">
        <f t="shared" si="4"/>
        <v>43.0387409200969</v>
      </c>
      <c r="Q12" s="17">
        <v>30</v>
      </c>
      <c r="R12" s="17">
        <v>0</v>
      </c>
      <c r="S12" s="17">
        <f t="shared" si="5"/>
        <v>30</v>
      </c>
      <c r="T12" s="17">
        <v>34</v>
      </c>
      <c r="U12" s="17">
        <f t="shared" si="6"/>
        <v>8.82352941176471</v>
      </c>
      <c r="V12" s="17">
        <f t="shared" si="7"/>
        <v>75.0440885136797</v>
      </c>
      <c r="W12" s="10">
        <v>7</v>
      </c>
      <c r="X12" s="10">
        <v>9</v>
      </c>
      <c r="Y12" s="82">
        <f t="shared" si="8"/>
        <v>0.777777777777778</v>
      </c>
    </row>
    <row r="13" ht="24" customHeight="1" spans="1:25">
      <c r="A13" s="79" t="s">
        <v>203</v>
      </c>
      <c r="B13" s="80" t="s">
        <v>204</v>
      </c>
      <c r="C13" s="80" t="s">
        <v>192</v>
      </c>
      <c r="D13" s="79" t="s">
        <v>32</v>
      </c>
      <c r="E13" s="10">
        <v>70</v>
      </c>
      <c r="F13" s="10">
        <v>-2</v>
      </c>
      <c r="G13" s="10">
        <f t="shared" si="0"/>
        <v>68</v>
      </c>
      <c r="H13" s="10">
        <v>88</v>
      </c>
      <c r="I13" s="17">
        <f t="shared" si="1"/>
        <v>23.1818181818182</v>
      </c>
      <c r="J13" s="10">
        <v>3.92</v>
      </c>
      <c r="K13" s="10">
        <v>4.13</v>
      </c>
      <c r="L13" s="17">
        <f t="shared" si="2"/>
        <v>42.7118644067797</v>
      </c>
      <c r="M13" s="10">
        <v>0</v>
      </c>
      <c r="N13" s="10">
        <v>5.2</v>
      </c>
      <c r="O13" s="10">
        <f t="shared" si="3"/>
        <v>0</v>
      </c>
      <c r="P13" s="17">
        <f t="shared" si="4"/>
        <v>42.7118644067797</v>
      </c>
      <c r="Q13" s="17">
        <v>30</v>
      </c>
      <c r="R13" s="17">
        <v>0</v>
      </c>
      <c r="S13" s="17">
        <f t="shared" si="5"/>
        <v>30</v>
      </c>
      <c r="T13" s="17">
        <v>34</v>
      </c>
      <c r="U13" s="17">
        <f t="shared" si="6"/>
        <v>8.82352941176471</v>
      </c>
      <c r="V13" s="17">
        <f t="shared" si="7"/>
        <v>74.7172120003626</v>
      </c>
      <c r="W13" s="10">
        <v>8</v>
      </c>
      <c r="X13" s="10">
        <v>9</v>
      </c>
      <c r="Y13" s="82">
        <f t="shared" si="8"/>
        <v>0.888888888888889</v>
      </c>
    </row>
    <row r="14" ht="24" customHeight="1" spans="1:25">
      <c r="A14" s="79" t="s">
        <v>205</v>
      </c>
      <c r="B14" s="80" t="s">
        <v>206</v>
      </c>
      <c r="C14" s="80" t="s">
        <v>189</v>
      </c>
      <c r="D14" s="79" t="s">
        <v>32</v>
      </c>
      <c r="E14" s="10">
        <v>70</v>
      </c>
      <c r="F14" s="10">
        <v>1</v>
      </c>
      <c r="G14" s="10">
        <f t="shared" si="0"/>
        <v>71</v>
      </c>
      <c r="H14" s="10">
        <v>88</v>
      </c>
      <c r="I14" s="17">
        <f t="shared" si="1"/>
        <v>24.2045454545455</v>
      </c>
      <c r="J14" s="10">
        <v>3.75</v>
      </c>
      <c r="K14" s="10">
        <v>4.13</v>
      </c>
      <c r="L14" s="17">
        <f t="shared" si="2"/>
        <v>40.8595641646489</v>
      </c>
      <c r="M14" s="10">
        <v>0</v>
      </c>
      <c r="N14" s="10">
        <v>5.2</v>
      </c>
      <c r="O14" s="10">
        <f t="shared" si="3"/>
        <v>0</v>
      </c>
      <c r="P14" s="17">
        <f t="shared" si="4"/>
        <v>40.8595641646489</v>
      </c>
      <c r="Q14" s="17">
        <v>30</v>
      </c>
      <c r="R14" s="17">
        <v>2.5</v>
      </c>
      <c r="S14" s="17">
        <f t="shared" si="5"/>
        <v>32.5</v>
      </c>
      <c r="T14" s="17">
        <v>34</v>
      </c>
      <c r="U14" s="17">
        <f t="shared" si="6"/>
        <v>9.55882352941176</v>
      </c>
      <c r="V14" s="17">
        <f t="shared" si="7"/>
        <v>74.6229331486061</v>
      </c>
      <c r="W14" s="10">
        <v>9</v>
      </c>
      <c r="X14" s="10">
        <v>9</v>
      </c>
      <c r="Y14" s="82">
        <f t="shared" si="8"/>
        <v>1</v>
      </c>
    </row>
    <row r="15" ht="24" customHeight="1" spans="1:25">
      <c r="A15" s="5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ht="24" customHeight="1" spans="1:25">
      <c r="A16" s="5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ht="24" customHeight="1" spans="1:25">
      <c r="A17" s="5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ht="24" customHeight="1" spans="1:25">
      <c r="A18" s="5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ht="61" customHeight="1" spans="1:25">
      <c r="A19" s="81" t="s">
        <v>47</v>
      </c>
      <c r="B19" s="81"/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3"/>
      <c r="Q19" s="3"/>
      <c r="R19" s="3"/>
      <c r="S19" s="3"/>
      <c r="T19" s="3"/>
      <c r="U19" s="3"/>
      <c r="V19" s="3"/>
      <c r="W19" s="3"/>
      <c r="X19" s="3"/>
      <c r="Y19" s="3"/>
    </row>
  </sheetData>
  <mergeCells count="15">
    <mergeCell ref="A1:Y1"/>
    <mergeCell ref="A2:Y2"/>
    <mergeCell ref="A3:Y3"/>
    <mergeCell ref="E4:I4"/>
    <mergeCell ref="J4:P4"/>
    <mergeCell ref="Q4:U4"/>
    <mergeCell ref="A19:O19"/>
    <mergeCell ref="A4:A5"/>
    <mergeCell ref="B4:B5"/>
    <mergeCell ref="C4:C5"/>
    <mergeCell ref="D4:D5"/>
    <mergeCell ref="V4:V5"/>
    <mergeCell ref="W4:W5"/>
    <mergeCell ref="X4:X5"/>
    <mergeCell ref="Y4:Y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3"/>
  <sheetViews>
    <sheetView workbookViewId="0">
      <selection activeCell="A1" sqref="A1:Y1"/>
    </sheetView>
  </sheetViews>
  <sheetFormatPr defaultColWidth="8.725" defaultRowHeight="13.5"/>
  <cols>
    <col min="2" max="2" width="15.25" customWidth="1"/>
  </cols>
  <sheetData>
    <row r="1" ht="18.75" spans="1:25">
      <c r="A1" s="61" t="s">
        <v>207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</row>
    <row r="2" spans="1:25">
      <c r="A2" s="63" t="s">
        <v>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</row>
    <row r="3" ht="14.25" spans="1:25">
      <c r="A3" s="22" t="s">
        <v>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</row>
    <row r="4" spans="1:25">
      <c r="A4" s="23" t="s">
        <v>3</v>
      </c>
      <c r="B4" s="24" t="s">
        <v>4</v>
      </c>
      <c r="C4" s="24" t="s">
        <v>5</v>
      </c>
      <c r="D4" s="24" t="s">
        <v>6</v>
      </c>
      <c r="E4" s="25" t="s">
        <v>7</v>
      </c>
      <c r="F4" s="26"/>
      <c r="G4" s="26"/>
      <c r="H4" s="26"/>
      <c r="I4" s="38"/>
      <c r="J4" s="29" t="s">
        <v>8</v>
      </c>
      <c r="K4" s="29"/>
      <c r="L4" s="29"/>
      <c r="M4" s="29"/>
      <c r="N4" s="29"/>
      <c r="O4" s="29"/>
      <c r="P4" s="29"/>
      <c r="Q4" s="29" t="s">
        <v>9</v>
      </c>
      <c r="R4" s="29"/>
      <c r="S4" s="29"/>
      <c r="T4" s="29"/>
      <c r="U4" s="29"/>
      <c r="V4" s="24" t="s">
        <v>10</v>
      </c>
      <c r="W4" s="24" t="s">
        <v>11</v>
      </c>
      <c r="X4" s="24" t="s">
        <v>12</v>
      </c>
      <c r="Y4" s="24" t="s">
        <v>13</v>
      </c>
    </row>
    <row r="5" ht="48" spans="1:25">
      <c r="A5" s="27"/>
      <c r="B5" s="28"/>
      <c r="C5" s="28"/>
      <c r="D5" s="28"/>
      <c r="E5" s="29" t="s">
        <v>14</v>
      </c>
      <c r="F5" s="29" t="s">
        <v>15</v>
      </c>
      <c r="G5" s="29" t="s">
        <v>16</v>
      </c>
      <c r="H5" s="29" t="s">
        <v>17</v>
      </c>
      <c r="I5" s="39" t="s">
        <v>18</v>
      </c>
      <c r="J5" s="29" t="s">
        <v>184</v>
      </c>
      <c r="K5" s="29" t="s">
        <v>185</v>
      </c>
      <c r="L5" s="29" t="s">
        <v>186</v>
      </c>
      <c r="M5" s="29" t="s">
        <v>21</v>
      </c>
      <c r="N5" s="29" t="s">
        <v>22</v>
      </c>
      <c r="O5" s="29" t="s">
        <v>23</v>
      </c>
      <c r="P5" s="39" t="s">
        <v>24</v>
      </c>
      <c r="Q5" s="29" t="s">
        <v>25</v>
      </c>
      <c r="R5" s="29" t="s">
        <v>26</v>
      </c>
      <c r="S5" s="29" t="s">
        <v>27</v>
      </c>
      <c r="T5" s="29" t="s">
        <v>28</v>
      </c>
      <c r="U5" s="39" t="s">
        <v>29</v>
      </c>
      <c r="V5" s="28"/>
      <c r="W5" s="28"/>
      <c r="X5" s="28"/>
      <c r="Y5" s="28"/>
    </row>
    <row r="6" ht="24" customHeight="1" spans="1:25">
      <c r="A6" s="49" t="s">
        <v>208</v>
      </c>
      <c r="B6" s="138" t="s">
        <v>209</v>
      </c>
      <c r="C6" s="29" t="s">
        <v>192</v>
      </c>
      <c r="D6" s="29" t="s">
        <v>51</v>
      </c>
      <c r="E6" s="29">
        <v>70</v>
      </c>
      <c r="F6" s="29">
        <v>6.63</v>
      </c>
      <c r="G6" s="64">
        <f t="shared" ref="G6:G22" si="0">E6+F6</f>
        <v>76.63</v>
      </c>
      <c r="H6" s="65">
        <v>83</v>
      </c>
      <c r="I6" s="70">
        <f t="shared" ref="I6:I22" si="1">G6/H6*30</f>
        <v>27.6975903614458</v>
      </c>
      <c r="J6" s="29">
        <v>3.85</v>
      </c>
      <c r="K6" s="65">
        <v>4.06</v>
      </c>
      <c r="L6" s="70">
        <f t="shared" ref="L6:L22" si="2">J6/K6*45</f>
        <v>42.6724137931035</v>
      </c>
      <c r="M6" s="40">
        <v>62.53</v>
      </c>
      <c r="N6" s="65">
        <v>62.53</v>
      </c>
      <c r="O6" s="64">
        <f t="shared" ref="O6:O22" si="3">M6/N6*15</f>
        <v>15</v>
      </c>
      <c r="P6" s="70">
        <f t="shared" ref="P6:P22" si="4">L6+O6</f>
        <v>57.6724137931035</v>
      </c>
      <c r="Q6" s="29">
        <v>30</v>
      </c>
      <c r="R6" s="40">
        <v>2.5</v>
      </c>
      <c r="S6" s="64">
        <f t="shared" ref="S6:S22" si="5">Q6+R6</f>
        <v>32.5</v>
      </c>
      <c r="T6" s="73">
        <v>36.5</v>
      </c>
      <c r="U6" s="40">
        <f t="shared" ref="U6:U22" si="6">S6/T6*10</f>
        <v>8.9041095890411</v>
      </c>
      <c r="V6" s="74">
        <f t="shared" ref="V6:V22" si="7">I6+P6+U6</f>
        <v>94.2741137435903</v>
      </c>
      <c r="W6" s="29">
        <v>1</v>
      </c>
      <c r="X6" s="29">
        <v>17</v>
      </c>
      <c r="Y6" s="75">
        <f t="shared" ref="Y6:Y22" si="8">W6/X6</f>
        <v>0.0588235294117647</v>
      </c>
    </row>
    <row r="7" ht="24" customHeight="1" spans="1:25">
      <c r="A7" s="49" t="s">
        <v>210</v>
      </c>
      <c r="B7" s="139" t="s">
        <v>211</v>
      </c>
      <c r="C7" s="42" t="s">
        <v>192</v>
      </c>
      <c r="D7" s="42" t="s">
        <v>51</v>
      </c>
      <c r="E7" s="29">
        <v>70</v>
      </c>
      <c r="F7" s="29">
        <v>9.5</v>
      </c>
      <c r="G7" s="64">
        <f t="shared" si="0"/>
        <v>79.5</v>
      </c>
      <c r="H7" s="65">
        <v>83</v>
      </c>
      <c r="I7" s="70">
        <f t="shared" si="1"/>
        <v>28.7349397590361</v>
      </c>
      <c r="J7" s="29">
        <v>4.06</v>
      </c>
      <c r="K7" s="65">
        <v>4.06</v>
      </c>
      <c r="L7" s="70">
        <f t="shared" si="2"/>
        <v>45</v>
      </c>
      <c r="M7" s="40">
        <v>15.05</v>
      </c>
      <c r="N7" s="65">
        <v>62.53</v>
      </c>
      <c r="O7" s="64">
        <f t="shared" si="3"/>
        <v>3.61026707180553</v>
      </c>
      <c r="P7" s="70">
        <f t="shared" si="4"/>
        <v>48.6102670718055</v>
      </c>
      <c r="Q7" s="29">
        <v>30</v>
      </c>
      <c r="R7" s="40">
        <v>5</v>
      </c>
      <c r="S7" s="64">
        <f t="shared" si="5"/>
        <v>35</v>
      </c>
      <c r="T7" s="73">
        <v>36.5</v>
      </c>
      <c r="U7" s="40">
        <f t="shared" si="6"/>
        <v>9.58904109589041</v>
      </c>
      <c r="V7" s="74">
        <f t="shared" si="7"/>
        <v>86.9342479267321</v>
      </c>
      <c r="W7" s="29">
        <v>2</v>
      </c>
      <c r="X7" s="29">
        <v>17</v>
      </c>
      <c r="Y7" s="75">
        <f t="shared" si="8"/>
        <v>0.117647058823529</v>
      </c>
    </row>
    <row r="8" ht="24" customHeight="1" spans="1:25">
      <c r="A8" s="49" t="s">
        <v>212</v>
      </c>
      <c r="B8" s="138" t="s">
        <v>213</v>
      </c>
      <c r="C8" s="29" t="s">
        <v>192</v>
      </c>
      <c r="D8" s="29" t="s">
        <v>51</v>
      </c>
      <c r="E8" s="29">
        <v>70</v>
      </c>
      <c r="F8" s="29">
        <v>13</v>
      </c>
      <c r="G8" s="64">
        <f t="shared" si="0"/>
        <v>83</v>
      </c>
      <c r="H8" s="65">
        <v>83</v>
      </c>
      <c r="I8" s="70">
        <f t="shared" si="1"/>
        <v>30</v>
      </c>
      <c r="J8" s="29">
        <v>3.8</v>
      </c>
      <c r="K8" s="65">
        <v>4.06</v>
      </c>
      <c r="L8" s="70">
        <f t="shared" si="2"/>
        <v>42.1182266009852</v>
      </c>
      <c r="M8" s="71">
        <v>4.96</v>
      </c>
      <c r="N8" s="65">
        <v>62.53</v>
      </c>
      <c r="O8" s="64">
        <f t="shared" si="3"/>
        <v>1.18982888213657</v>
      </c>
      <c r="P8" s="70">
        <f t="shared" si="4"/>
        <v>43.3080554831218</v>
      </c>
      <c r="Q8" s="29">
        <v>30</v>
      </c>
      <c r="R8" s="40">
        <v>1</v>
      </c>
      <c r="S8" s="64">
        <f t="shared" si="5"/>
        <v>31</v>
      </c>
      <c r="T8" s="73">
        <v>36.5</v>
      </c>
      <c r="U8" s="40">
        <f t="shared" si="6"/>
        <v>8.49315068493151</v>
      </c>
      <c r="V8" s="74">
        <f t="shared" si="7"/>
        <v>81.8012061680533</v>
      </c>
      <c r="W8" s="29">
        <v>3</v>
      </c>
      <c r="X8" s="29">
        <v>17</v>
      </c>
      <c r="Y8" s="75">
        <f t="shared" si="8"/>
        <v>0.176470588235294</v>
      </c>
    </row>
    <row r="9" ht="24" customHeight="1" spans="1:25">
      <c r="A9" s="49" t="s">
        <v>214</v>
      </c>
      <c r="B9" s="138" t="s">
        <v>215</v>
      </c>
      <c r="C9" s="29" t="s">
        <v>192</v>
      </c>
      <c r="D9" s="29" t="s">
        <v>51</v>
      </c>
      <c r="E9" s="29">
        <v>70</v>
      </c>
      <c r="F9" s="29">
        <v>11</v>
      </c>
      <c r="G9" s="64">
        <f t="shared" si="0"/>
        <v>81</v>
      </c>
      <c r="H9" s="65">
        <v>83</v>
      </c>
      <c r="I9" s="70">
        <f t="shared" si="1"/>
        <v>29.2771084337349</v>
      </c>
      <c r="J9" s="29">
        <v>3.76</v>
      </c>
      <c r="K9" s="65">
        <v>4.06</v>
      </c>
      <c r="L9" s="70">
        <f t="shared" si="2"/>
        <v>41.6748768472906</v>
      </c>
      <c r="M9" s="40">
        <v>0</v>
      </c>
      <c r="N9" s="65">
        <v>62.53</v>
      </c>
      <c r="O9" s="64">
        <f t="shared" si="3"/>
        <v>0</v>
      </c>
      <c r="P9" s="70">
        <f t="shared" si="4"/>
        <v>41.6748768472906</v>
      </c>
      <c r="Q9" s="29">
        <v>30</v>
      </c>
      <c r="R9" s="40">
        <v>6.5</v>
      </c>
      <c r="S9" s="64">
        <f t="shared" si="5"/>
        <v>36.5</v>
      </c>
      <c r="T9" s="73">
        <v>36.5</v>
      </c>
      <c r="U9" s="40">
        <f t="shared" si="6"/>
        <v>10</v>
      </c>
      <c r="V9" s="74">
        <f t="shared" si="7"/>
        <v>80.9519852810256</v>
      </c>
      <c r="W9" s="29">
        <v>4</v>
      </c>
      <c r="X9" s="29">
        <v>17</v>
      </c>
      <c r="Y9" s="75">
        <f t="shared" si="8"/>
        <v>0.235294117647059</v>
      </c>
    </row>
    <row r="10" ht="24" customHeight="1" spans="1:25">
      <c r="A10" s="49" t="s">
        <v>216</v>
      </c>
      <c r="B10" s="138" t="s">
        <v>217</v>
      </c>
      <c r="C10" s="29" t="s">
        <v>192</v>
      </c>
      <c r="D10" s="29" t="s">
        <v>51</v>
      </c>
      <c r="E10" s="29">
        <v>70</v>
      </c>
      <c r="F10" s="29">
        <v>6</v>
      </c>
      <c r="G10" s="64">
        <f t="shared" si="0"/>
        <v>76</v>
      </c>
      <c r="H10" s="65">
        <v>83</v>
      </c>
      <c r="I10" s="70">
        <f t="shared" si="1"/>
        <v>27.4698795180723</v>
      </c>
      <c r="J10" s="72">
        <v>4.02</v>
      </c>
      <c r="K10" s="65">
        <v>4.06</v>
      </c>
      <c r="L10" s="70">
        <f t="shared" si="2"/>
        <v>44.5566502463054</v>
      </c>
      <c r="M10" s="40">
        <v>0</v>
      </c>
      <c r="N10" s="65">
        <v>62.53</v>
      </c>
      <c r="O10" s="64">
        <f t="shared" si="3"/>
        <v>0</v>
      </c>
      <c r="P10" s="70">
        <f t="shared" si="4"/>
        <v>44.5566502463054</v>
      </c>
      <c r="Q10" s="29">
        <v>30</v>
      </c>
      <c r="R10" s="40">
        <v>1</v>
      </c>
      <c r="S10" s="64">
        <f t="shared" si="5"/>
        <v>31</v>
      </c>
      <c r="T10" s="73">
        <v>36.5</v>
      </c>
      <c r="U10" s="40">
        <f t="shared" si="6"/>
        <v>8.49315068493151</v>
      </c>
      <c r="V10" s="74">
        <f t="shared" si="7"/>
        <v>80.5196804493092</v>
      </c>
      <c r="W10" s="29">
        <v>5</v>
      </c>
      <c r="X10" s="29">
        <v>17</v>
      </c>
      <c r="Y10" s="75">
        <f t="shared" si="8"/>
        <v>0.294117647058824</v>
      </c>
    </row>
    <row r="11" ht="24" customHeight="1" spans="1:25">
      <c r="A11" s="49" t="s">
        <v>218</v>
      </c>
      <c r="B11" s="138" t="s">
        <v>219</v>
      </c>
      <c r="C11" s="29" t="s">
        <v>192</v>
      </c>
      <c r="D11" s="29" t="s">
        <v>51</v>
      </c>
      <c r="E11" s="65">
        <v>70</v>
      </c>
      <c r="F11" s="65">
        <v>9.13</v>
      </c>
      <c r="G11" s="64">
        <f t="shared" si="0"/>
        <v>79.13</v>
      </c>
      <c r="H11" s="65">
        <v>83</v>
      </c>
      <c r="I11" s="70">
        <f t="shared" si="1"/>
        <v>28.6012048192771</v>
      </c>
      <c r="J11" s="65">
        <v>3.78</v>
      </c>
      <c r="K11" s="65">
        <v>4.06</v>
      </c>
      <c r="L11" s="70">
        <f t="shared" si="2"/>
        <v>41.8965517241379</v>
      </c>
      <c r="M11" s="64">
        <v>0</v>
      </c>
      <c r="N11" s="65">
        <v>62.53</v>
      </c>
      <c r="O11" s="64">
        <f t="shared" si="3"/>
        <v>0</v>
      </c>
      <c r="P11" s="70">
        <f t="shared" si="4"/>
        <v>41.8965517241379</v>
      </c>
      <c r="Q11" s="65">
        <v>30</v>
      </c>
      <c r="R11" s="64">
        <v>4</v>
      </c>
      <c r="S11" s="64">
        <f t="shared" si="5"/>
        <v>34</v>
      </c>
      <c r="T11" s="73">
        <v>36.5</v>
      </c>
      <c r="U11" s="40">
        <f t="shared" si="6"/>
        <v>9.31506849315068</v>
      </c>
      <c r="V11" s="74">
        <f t="shared" si="7"/>
        <v>79.8128250365657</v>
      </c>
      <c r="W11" s="29">
        <v>6</v>
      </c>
      <c r="X11" s="29">
        <v>17</v>
      </c>
      <c r="Y11" s="75">
        <f t="shared" si="8"/>
        <v>0.352941176470588</v>
      </c>
    </row>
    <row r="12" ht="24" customHeight="1" spans="1:25">
      <c r="A12" s="49" t="s">
        <v>220</v>
      </c>
      <c r="B12" s="138" t="s">
        <v>221</v>
      </c>
      <c r="C12" s="29" t="s">
        <v>192</v>
      </c>
      <c r="D12" s="29" t="s">
        <v>51</v>
      </c>
      <c r="E12" s="29">
        <v>70</v>
      </c>
      <c r="F12" s="29">
        <v>3.75</v>
      </c>
      <c r="G12" s="64">
        <f t="shared" si="0"/>
        <v>73.75</v>
      </c>
      <c r="H12" s="65">
        <v>83</v>
      </c>
      <c r="I12" s="70">
        <f t="shared" si="1"/>
        <v>26.6566265060241</v>
      </c>
      <c r="J12" s="29">
        <v>3.85</v>
      </c>
      <c r="K12" s="65">
        <v>4.06</v>
      </c>
      <c r="L12" s="70">
        <f t="shared" si="2"/>
        <v>42.6724137931035</v>
      </c>
      <c r="M12" s="40">
        <v>0</v>
      </c>
      <c r="N12" s="65">
        <v>62.53</v>
      </c>
      <c r="O12" s="64">
        <f t="shared" si="3"/>
        <v>0</v>
      </c>
      <c r="P12" s="70">
        <f t="shared" si="4"/>
        <v>42.6724137931035</v>
      </c>
      <c r="Q12" s="29">
        <v>30</v>
      </c>
      <c r="R12" s="40">
        <v>0.5</v>
      </c>
      <c r="S12" s="64">
        <f t="shared" si="5"/>
        <v>30.5</v>
      </c>
      <c r="T12" s="73">
        <v>36.5</v>
      </c>
      <c r="U12" s="40">
        <f t="shared" si="6"/>
        <v>8.35616438356164</v>
      </c>
      <c r="V12" s="74">
        <f t="shared" si="7"/>
        <v>77.6852046826892</v>
      </c>
      <c r="W12" s="29">
        <v>7</v>
      </c>
      <c r="X12" s="29">
        <v>17</v>
      </c>
      <c r="Y12" s="75">
        <f t="shared" si="8"/>
        <v>0.411764705882353</v>
      </c>
    </row>
    <row r="13" ht="24" customHeight="1" spans="1:25">
      <c r="A13" s="49" t="s">
        <v>222</v>
      </c>
      <c r="B13" s="138" t="s">
        <v>223</v>
      </c>
      <c r="C13" s="29" t="s">
        <v>192</v>
      </c>
      <c r="D13" s="29" t="s">
        <v>51</v>
      </c>
      <c r="E13" s="29">
        <v>70</v>
      </c>
      <c r="F13" s="29">
        <v>2.25</v>
      </c>
      <c r="G13" s="64">
        <f t="shared" si="0"/>
        <v>72.25</v>
      </c>
      <c r="H13" s="65">
        <v>83</v>
      </c>
      <c r="I13" s="70">
        <f t="shared" si="1"/>
        <v>26.1144578313253</v>
      </c>
      <c r="J13" s="65">
        <v>3.59</v>
      </c>
      <c r="K13" s="65">
        <v>4.06</v>
      </c>
      <c r="L13" s="70">
        <f t="shared" si="2"/>
        <v>39.7906403940887</v>
      </c>
      <c r="M13" s="40">
        <v>12.51</v>
      </c>
      <c r="N13" s="65">
        <v>62.53</v>
      </c>
      <c r="O13" s="64">
        <f t="shared" si="3"/>
        <v>3.00095953942108</v>
      </c>
      <c r="P13" s="70">
        <f t="shared" si="4"/>
        <v>42.7915999335098</v>
      </c>
      <c r="Q13" s="29">
        <v>30</v>
      </c>
      <c r="R13" s="40">
        <v>0</v>
      </c>
      <c r="S13" s="64">
        <f t="shared" si="5"/>
        <v>30</v>
      </c>
      <c r="T13" s="73">
        <v>36.5</v>
      </c>
      <c r="U13" s="40">
        <f t="shared" si="6"/>
        <v>8.21917808219178</v>
      </c>
      <c r="V13" s="74">
        <f t="shared" si="7"/>
        <v>77.1252358470268</v>
      </c>
      <c r="W13" s="29">
        <v>8</v>
      </c>
      <c r="X13" s="29">
        <v>17</v>
      </c>
      <c r="Y13" s="75">
        <f t="shared" si="8"/>
        <v>0.470588235294118</v>
      </c>
    </row>
    <row r="14" ht="24" customHeight="1" spans="1:25">
      <c r="A14" s="49" t="s">
        <v>224</v>
      </c>
      <c r="B14" s="138" t="s">
        <v>225</v>
      </c>
      <c r="C14" s="29" t="s">
        <v>192</v>
      </c>
      <c r="D14" s="29" t="s">
        <v>51</v>
      </c>
      <c r="E14" s="65">
        <v>70</v>
      </c>
      <c r="F14" s="65">
        <v>1.25</v>
      </c>
      <c r="G14" s="64">
        <f t="shared" si="0"/>
        <v>71.25</v>
      </c>
      <c r="H14" s="65">
        <v>83</v>
      </c>
      <c r="I14" s="70">
        <f t="shared" si="1"/>
        <v>25.7530120481928</v>
      </c>
      <c r="J14" s="65">
        <v>3.8</v>
      </c>
      <c r="K14" s="65">
        <v>4.06</v>
      </c>
      <c r="L14" s="70">
        <f t="shared" si="2"/>
        <v>42.1182266009852</v>
      </c>
      <c r="M14" s="64">
        <v>0</v>
      </c>
      <c r="N14" s="65">
        <v>62.53</v>
      </c>
      <c r="O14" s="64">
        <f t="shared" si="3"/>
        <v>0</v>
      </c>
      <c r="P14" s="70">
        <f t="shared" si="4"/>
        <v>42.1182266009852</v>
      </c>
      <c r="Q14" s="65">
        <v>30</v>
      </c>
      <c r="R14" s="64">
        <v>1.5</v>
      </c>
      <c r="S14" s="64">
        <f t="shared" si="5"/>
        <v>31.5</v>
      </c>
      <c r="T14" s="73">
        <v>36.5</v>
      </c>
      <c r="U14" s="40">
        <f t="shared" si="6"/>
        <v>8.63013698630137</v>
      </c>
      <c r="V14" s="74">
        <f t="shared" si="7"/>
        <v>76.5013756354794</v>
      </c>
      <c r="W14" s="29">
        <v>9</v>
      </c>
      <c r="X14" s="29">
        <v>17</v>
      </c>
      <c r="Y14" s="75">
        <f t="shared" si="8"/>
        <v>0.529411764705882</v>
      </c>
    </row>
    <row r="15" ht="24" customHeight="1" spans="1:25">
      <c r="A15" s="49" t="s">
        <v>226</v>
      </c>
      <c r="B15" s="49" t="s">
        <v>227</v>
      </c>
      <c r="C15" s="29" t="s">
        <v>192</v>
      </c>
      <c r="D15" s="29" t="s">
        <v>51</v>
      </c>
      <c r="E15" s="65">
        <v>70</v>
      </c>
      <c r="F15" s="65">
        <v>0.75</v>
      </c>
      <c r="G15" s="64">
        <f t="shared" si="0"/>
        <v>70.75</v>
      </c>
      <c r="H15" s="65">
        <v>83</v>
      </c>
      <c r="I15" s="70">
        <f t="shared" si="1"/>
        <v>25.5722891566265</v>
      </c>
      <c r="J15" s="65">
        <v>3.76</v>
      </c>
      <c r="K15" s="65">
        <v>4.06</v>
      </c>
      <c r="L15" s="70">
        <f t="shared" si="2"/>
        <v>41.6748768472906</v>
      </c>
      <c r="M15" s="64">
        <v>1.33333333333333</v>
      </c>
      <c r="N15" s="65">
        <v>62.53</v>
      </c>
      <c r="O15" s="64">
        <f t="shared" si="3"/>
        <v>0.319846473692628</v>
      </c>
      <c r="P15" s="70">
        <f t="shared" si="4"/>
        <v>41.9947233209833</v>
      </c>
      <c r="Q15" s="65">
        <v>30</v>
      </c>
      <c r="R15" s="64">
        <v>1.5</v>
      </c>
      <c r="S15" s="64">
        <f t="shared" si="5"/>
        <v>31.5</v>
      </c>
      <c r="T15" s="73">
        <v>36.5</v>
      </c>
      <c r="U15" s="40">
        <f t="shared" si="6"/>
        <v>8.63013698630137</v>
      </c>
      <c r="V15" s="74">
        <f t="shared" si="7"/>
        <v>76.1971494639111</v>
      </c>
      <c r="W15" s="29">
        <v>10</v>
      </c>
      <c r="X15" s="29">
        <v>17</v>
      </c>
      <c r="Y15" s="75">
        <f t="shared" si="8"/>
        <v>0.588235294117647</v>
      </c>
    </row>
    <row r="16" ht="24" customHeight="1" spans="1:25">
      <c r="A16" s="49" t="s">
        <v>228</v>
      </c>
      <c r="B16" s="140" t="s">
        <v>229</v>
      </c>
      <c r="C16" s="29" t="s">
        <v>230</v>
      </c>
      <c r="D16" s="42" t="s">
        <v>51</v>
      </c>
      <c r="E16" s="29">
        <v>70</v>
      </c>
      <c r="F16" s="29">
        <v>5.88</v>
      </c>
      <c r="G16" s="64">
        <f t="shared" si="0"/>
        <v>75.88</v>
      </c>
      <c r="H16" s="65">
        <v>83</v>
      </c>
      <c r="I16" s="70">
        <f t="shared" si="1"/>
        <v>27.4265060240964</v>
      </c>
      <c r="J16" s="29">
        <v>3.59</v>
      </c>
      <c r="K16" s="65">
        <v>4.06</v>
      </c>
      <c r="L16" s="70">
        <f t="shared" si="2"/>
        <v>39.7906403940887</v>
      </c>
      <c r="M16" s="40">
        <v>0.68</v>
      </c>
      <c r="N16" s="65">
        <v>62.53</v>
      </c>
      <c r="O16" s="64">
        <f t="shared" si="3"/>
        <v>0.16312170158324</v>
      </c>
      <c r="P16" s="70">
        <f t="shared" si="4"/>
        <v>39.9537620956719</v>
      </c>
      <c r="Q16" s="29">
        <v>30</v>
      </c>
      <c r="R16" s="40">
        <v>2</v>
      </c>
      <c r="S16" s="64">
        <f t="shared" si="5"/>
        <v>32</v>
      </c>
      <c r="T16" s="73">
        <v>36.5</v>
      </c>
      <c r="U16" s="40">
        <f t="shared" si="6"/>
        <v>8.76712328767123</v>
      </c>
      <c r="V16" s="74">
        <f t="shared" si="7"/>
        <v>76.1473914074395</v>
      </c>
      <c r="W16" s="29">
        <v>11</v>
      </c>
      <c r="X16" s="29">
        <v>17</v>
      </c>
      <c r="Y16" s="75">
        <f t="shared" si="8"/>
        <v>0.647058823529412</v>
      </c>
    </row>
    <row r="17" ht="24" customHeight="1" spans="1:25">
      <c r="A17" s="49" t="s">
        <v>231</v>
      </c>
      <c r="B17" s="49" t="s">
        <v>232</v>
      </c>
      <c r="C17" s="29" t="s">
        <v>192</v>
      </c>
      <c r="D17" s="29" t="s">
        <v>51</v>
      </c>
      <c r="E17" s="65">
        <v>70</v>
      </c>
      <c r="F17" s="65">
        <v>1.25</v>
      </c>
      <c r="G17" s="64">
        <f t="shared" si="0"/>
        <v>71.25</v>
      </c>
      <c r="H17" s="65">
        <v>83</v>
      </c>
      <c r="I17" s="70">
        <f t="shared" si="1"/>
        <v>25.7530120481928</v>
      </c>
      <c r="J17" s="65">
        <v>3.69</v>
      </c>
      <c r="K17" s="65">
        <v>4.06</v>
      </c>
      <c r="L17" s="70">
        <f t="shared" si="2"/>
        <v>40.8990147783251</v>
      </c>
      <c r="M17" s="64">
        <v>0</v>
      </c>
      <c r="N17" s="65">
        <v>62.53</v>
      </c>
      <c r="O17" s="64">
        <f t="shared" si="3"/>
        <v>0</v>
      </c>
      <c r="P17" s="70">
        <f t="shared" si="4"/>
        <v>40.8990147783251</v>
      </c>
      <c r="Q17" s="65">
        <v>30</v>
      </c>
      <c r="R17" s="64">
        <v>1.5</v>
      </c>
      <c r="S17" s="64">
        <f t="shared" si="5"/>
        <v>31.5</v>
      </c>
      <c r="T17" s="73">
        <v>36.5</v>
      </c>
      <c r="U17" s="40">
        <f t="shared" si="6"/>
        <v>8.63013698630137</v>
      </c>
      <c r="V17" s="74">
        <f t="shared" si="7"/>
        <v>75.2821638128193</v>
      </c>
      <c r="W17" s="29">
        <v>12</v>
      </c>
      <c r="X17" s="29">
        <v>17</v>
      </c>
      <c r="Y17" s="75">
        <f t="shared" si="8"/>
        <v>0.705882352941177</v>
      </c>
    </row>
    <row r="18" ht="24" customHeight="1" spans="1:25">
      <c r="A18" s="49" t="s">
        <v>233</v>
      </c>
      <c r="B18" s="140" t="s">
        <v>234</v>
      </c>
      <c r="C18" s="42" t="s">
        <v>192</v>
      </c>
      <c r="D18" s="42" t="s">
        <v>51</v>
      </c>
      <c r="E18" s="29">
        <v>70</v>
      </c>
      <c r="F18" s="29">
        <v>8.63</v>
      </c>
      <c r="G18" s="64">
        <f t="shared" si="0"/>
        <v>78.63</v>
      </c>
      <c r="H18" s="65">
        <v>83</v>
      </c>
      <c r="I18" s="70">
        <f t="shared" si="1"/>
        <v>28.4204819277108</v>
      </c>
      <c r="J18" s="29">
        <v>3.33</v>
      </c>
      <c r="K18" s="65">
        <v>4.06</v>
      </c>
      <c r="L18" s="70">
        <f t="shared" si="2"/>
        <v>36.9088669950739</v>
      </c>
      <c r="M18" s="40">
        <v>0.5</v>
      </c>
      <c r="N18" s="65">
        <v>62.53</v>
      </c>
      <c r="O18" s="64">
        <f t="shared" si="3"/>
        <v>0.119942427634735</v>
      </c>
      <c r="P18" s="70">
        <f t="shared" si="4"/>
        <v>37.0288094227086</v>
      </c>
      <c r="Q18" s="29">
        <v>30</v>
      </c>
      <c r="R18" s="40">
        <v>4.75</v>
      </c>
      <c r="S18" s="64">
        <f t="shared" si="5"/>
        <v>34.75</v>
      </c>
      <c r="T18" s="73">
        <v>36.5</v>
      </c>
      <c r="U18" s="40">
        <f t="shared" si="6"/>
        <v>9.52054794520548</v>
      </c>
      <c r="V18" s="74">
        <f t="shared" si="7"/>
        <v>74.969839295625</v>
      </c>
      <c r="W18" s="29">
        <v>13</v>
      </c>
      <c r="X18" s="29">
        <v>17</v>
      </c>
      <c r="Y18" s="75">
        <f t="shared" si="8"/>
        <v>0.764705882352941</v>
      </c>
    </row>
    <row r="19" ht="24" customHeight="1" spans="1:25">
      <c r="A19" s="49" t="s">
        <v>235</v>
      </c>
      <c r="B19" s="138" t="s">
        <v>236</v>
      </c>
      <c r="C19" s="29" t="s">
        <v>192</v>
      </c>
      <c r="D19" s="29" t="s">
        <v>51</v>
      </c>
      <c r="E19" s="29">
        <v>70</v>
      </c>
      <c r="F19" s="29">
        <v>-2</v>
      </c>
      <c r="G19" s="64">
        <f t="shared" si="0"/>
        <v>68</v>
      </c>
      <c r="H19" s="65">
        <v>83</v>
      </c>
      <c r="I19" s="70">
        <f t="shared" si="1"/>
        <v>24.578313253012</v>
      </c>
      <c r="J19" s="29">
        <v>3.55</v>
      </c>
      <c r="K19" s="65">
        <v>4.06</v>
      </c>
      <c r="L19" s="70">
        <f t="shared" si="2"/>
        <v>39.3472906403941</v>
      </c>
      <c r="M19" s="40">
        <v>5.85</v>
      </c>
      <c r="N19" s="65">
        <v>62.53</v>
      </c>
      <c r="O19" s="64">
        <f t="shared" si="3"/>
        <v>1.4033264033264</v>
      </c>
      <c r="P19" s="70">
        <f t="shared" si="4"/>
        <v>40.7506170437205</v>
      </c>
      <c r="Q19" s="29">
        <v>30</v>
      </c>
      <c r="R19" s="40">
        <v>4.5</v>
      </c>
      <c r="S19" s="64">
        <f t="shared" si="5"/>
        <v>34.5</v>
      </c>
      <c r="T19" s="73">
        <v>36.5</v>
      </c>
      <c r="U19" s="40">
        <f t="shared" si="6"/>
        <v>9.45205479452055</v>
      </c>
      <c r="V19" s="74">
        <f t="shared" si="7"/>
        <v>74.7809850912531</v>
      </c>
      <c r="W19" s="29">
        <v>14</v>
      </c>
      <c r="X19" s="29">
        <v>17</v>
      </c>
      <c r="Y19" s="75">
        <f t="shared" si="8"/>
        <v>0.823529411764706</v>
      </c>
    </row>
    <row r="20" ht="24" customHeight="1" spans="1:25">
      <c r="A20" s="49" t="s">
        <v>237</v>
      </c>
      <c r="B20" s="138" t="s">
        <v>238</v>
      </c>
      <c r="C20" s="29" t="s">
        <v>192</v>
      </c>
      <c r="D20" s="29" t="s">
        <v>51</v>
      </c>
      <c r="E20" s="65">
        <v>70</v>
      </c>
      <c r="F20" s="65">
        <v>0.5</v>
      </c>
      <c r="G20" s="64">
        <f t="shared" si="0"/>
        <v>70.5</v>
      </c>
      <c r="H20" s="65">
        <v>83</v>
      </c>
      <c r="I20" s="70">
        <f t="shared" si="1"/>
        <v>25.4819277108434</v>
      </c>
      <c r="J20" s="65">
        <v>3.52</v>
      </c>
      <c r="K20" s="65">
        <v>4.06</v>
      </c>
      <c r="L20" s="70">
        <f t="shared" si="2"/>
        <v>39.0147783251232</v>
      </c>
      <c r="M20" s="64">
        <v>0</v>
      </c>
      <c r="N20" s="65">
        <v>62.53</v>
      </c>
      <c r="O20" s="64">
        <f t="shared" si="3"/>
        <v>0</v>
      </c>
      <c r="P20" s="70">
        <f t="shared" si="4"/>
        <v>39.0147783251232</v>
      </c>
      <c r="Q20" s="65">
        <v>30</v>
      </c>
      <c r="R20" s="64">
        <v>0</v>
      </c>
      <c r="S20" s="64">
        <f t="shared" si="5"/>
        <v>30</v>
      </c>
      <c r="T20" s="73">
        <v>36.5</v>
      </c>
      <c r="U20" s="40">
        <f t="shared" si="6"/>
        <v>8.21917808219178</v>
      </c>
      <c r="V20" s="74">
        <f t="shared" si="7"/>
        <v>72.7158841181583</v>
      </c>
      <c r="W20" s="29">
        <v>15</v>
      </c>
      <c r="X20" s="29">
        <v>17</v>
      </c>
      <c r="Y20" s="75">
        <f t="shared" si="8"/>
        <v>0.882352941176471</v>
      </c>
    </row>
    <row r="21" ht="24" customHeight="1" spans="1:25">
      <c r="A21" s="49" t="s">
        <v>239</v>
      </c>
      <c r="B21" s="138" t="s">
        <v>240</v>
      </c>
      <c r="C21" s="29" t="s">
        <v>192</v>
      </c>
      <c r="D21" s="29" t="s">
        <v>51</v>
      </c>
      <c r="E21" s="65">
        <v>70</v>
      </c>
      <c r="F21" s="65">
        <v>-6</v>
      </c>
      <c r="G21" s="64">
        <f t="shared" si="0"/>
        <v>64</v>
      </c>
      <c r="H21" s="65">
        <v>83</v>
      </c>
      <c r="I21" s="70">
        <f t="shared" si="1"/>
        <v>23.1325301204819</v>
      </c>
      <c r="J21" s="65">
        <v>3.52</v>
      </c>
      <c r="K21" s="65">
        <v>4.06</v>
      </c>
      <c r="L21" s="70">
        <f t="shared" si="2"/>
        <v>39.0147783251232</v>
      </c>
      <c r="M21" s="64">
        <v>0</v>
      </c>
      <c r="N21" s="65">
        <v>62.53</v>
      </c>
      <c r="O21" s="64">
        <f t="shared" si="3"/>
        <v>0</v>
      </c>
      <c r="P21" s="70">
        <f t="shared" si="4"/>
        <v>39.0147783251232</v>
      </c>
      <c r="Q21" s="65">
        <v>30</v>
      </c>
      <c r="R21" s="64">
        <v>0</v>
      </c>
      <c r="S21" s="64">
        <f t="shared" si="5"/>
        <v>30</v>
      </c>
      <c r="T21" s="73">
        <v>36.5</v>
      </c>
      <c r="U21" s="40">
        <f t="shared" si="6"/>
        <v>8.21917808219178</v>
      </c>
      <c r="V21" s="74">
        <f t="shared" si="7"/>
        <v>70.3664865277969</v>
      </c>
      <c r="W21" s="29">
        <v>16</v>
      </c>
      <c r="X21" s="29">
        <v>17</v>
      </c>
      <c r="Y21" s="75">
        <f t="shared" si="8"/>
        <v>0.941176470588235</v>
      </c>
    </row>
    <row r="22" ht="24" customHeight="1" spans="1:25">
      <c r="A22" s="67" t="s">
        <v>241</v>
      </c>
      <c r="B22" s="141" t="s">
        <v>242</v>
      </c>
      <c r="C22" s="29" t="s">
        <v>192</v>
      </c>
      <c r="D22" s="68" t="s">
        <v>51</v>
      </c>
      <c r="E22" s="65">
        <v>70</v>
      </c>
      <c r="F22" s="65">
        <v>2.25</v>
      </c>
      <c r="G22" s="64">
        <f t="shared" si="0"/>
        <v>72.25</v>
      </c>
      <c r="H22" s="65">
        <v>83</v>
      </c>
      <c r="I22" s="70">
        <f t="shared" si="1"/>
        <v>26.1144578313253</v>
      </c>
      <c r="J22" s="65">
        <v>3.14</v>
      </c>
      <c r="K22" s="65">
        <v>4.06</v>
      </c>
      <c r="L22" s="70">
        <f t="shared" si="2"/>
        <v>34.8029556650246</v>
      </c>
      <c r="M22" s="64">
        <v>0</v>
      </c>
      <c r="N22" s="65">
        <v>62.53</v>
      </c>
      <c r="O22" s="64">
        <f t="shared" si="3"/>
        <v>0</v>
      </c>
      <c r="P22" s="70">
        <f t="shared" si="4"/>
        <v>34.8029556650246</v>
      </c>
      <c r="Q22" s="65">
        <v>30</v>
      </c>
      <c r="R22" s="64">
        <v>0</v>
      </c>
      <c r="S22" s="64">
        <f t="shared" si="5"/>
        <v>30</v>
      </c>
      <c r="T22" s="73">
        <v>36.5</v>
      </c>
      <c r="U22" s="40">
        <f t="shared" si="6"/>
        <v>8.21917808219178</v>
      </c>
      <c r="V22" s="74">
        <f t="shared" si="7"/>
        <v>69.1365915785417</v>
      </c>
      <c r="W22" s="29">
        <v>17</v>
      </c>
      <c r="X22" s="29">
        <v>17</v>
      </c>
      <c r="Y22" s="75">
        <f t="shared" si="8"/>
        <v>1</v>
      </c>
    </row>
    <row r="23" ht="52" customHeight="1" spans="1:25">
      <c r="A23" s="69" t="s">
        <v>47</v>
      </c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3"/>
      <c r="Q23" s="63"/>
      <c r="R23" s="63"/>
      <c r="S23" s="63"/>
      <c r="T23" s="63"/>
      <c r="U23" s="63"/>
      <c r="V23" s="63"/>
      <c r="W23" s="63"/>
      <c r="X23" s="63"/>
      <c r="Y23" s="63"/>
    </row>
  </sheetData>
  <mergeCells count="15">
    <mergeCell ref="A1:Y1"/>
    <mergeCell ref="A2:Y2"/>
    <mergeCell ref="A3:Y3"/>
    <mergeCell ref="E4:I4"/>
    <mergeCell ref="J4:P4"/>
    <mergeCell ref="Q4:U4"/>
    <mergeCell ref="A23:O23"/>
    <mergeCell ref="A4:A5"/>
    <mergeCell ref="B4:B5"/>
    <mergeCell ref="C4:C5"/>
    <mergeCell ref="D4:D5"/>
    <mergeCell ref="V4:V5"/>
    <mergeCell ref="W4:W5"/>
    <mergeCell ref="X4:X5"/>
    <mergeCell ref="Y4:Y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"/>
  <sheetViews>
    <sheetView topLeftCell="B1" workbookViewId="0">
      <selection activeCell="N13" sqref="N13"/>
    </sheetView>
  </sheetViews>
  <sheetFormatPr defaultColWidth="8.725" defaultRowHeight="13.5"/>
  <cols>
    <col min="2" max="2" width="12.125" customWidth="1"/>
    <col min="4" max="4" width="12" customWidth="1"/>
  </cols>
  <sheetData>
    <row r="1" ht="18.75" spans="1:25">
      <c r="A1" s="19" t="s">
        <v>243</v>
      </c>
      <c r="B1" s="20"/>
      <c r="C1" s="20"/>
      <c r="D1" s="20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20"/>
      <c r="X1" s="20"/>
      <c r="Y1" s="55"/>
    </row>
    <row r="2" spans="1:25">
      <c r="A2" s="21" t="s">
        <v>244</v>
      </c>
      <c r="B2" s="21"/>
      <c r="C2" s="21"/>
      <c r="D2" s="21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21"/>
      <c r="X2" s="21"/>
      <c r="Y2" s="56"/>
    </row>
    <row r="3" ht="14.25" spans="1:25">
      <c r="A3" s="22" t="s">
        <v>2</v>
      </c>
      <c r="B3" s="22"/>
      <c r="C3" s="22"/>
      <c r="D3" s="22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22"/>
      <c r="X3" s="22"/>
      <c r="Y3" s="57"/>
    </row>
    <row r="4" spans="1:25">
      <c r="A4" s="23" t="s">
        <v>3</v>
      </c>
      <c r="B4" s="24" t="s">
        <v>4</v>
      </c>
      <c r="C4" s="24" t="s">
        <v>5</v>
      </c>
      <c r="D4" s="24" t="s">
        <v>6</v>
      </c>
      <c r="E4" s="47" t="s">
        <v>7</v>
      </c>
      <c r="F4" s="48"/>
      <c r="G4" s="48"/>
      <c r="H4" s="48"/>
      <c r="I4" s="51"/>
      <c r="J4" s="33" t="s">
        <v>8</v>
      </c>
      <c r="K4" s="33"/>
      <c r="L4" s="33"/>
      <c r="M4" s="33"/>
      <c r="N4" s="33"/>
      <c r="O4" s="33"/>
      <c r="P4" s="33"/>
      <c r="Q4" s="33" t="s">
        <v>9</v>
      </c>
      <c r="R4" s="33"/>
      <c r="S4" s="33"/>
      <c r="T4" s="33"/>
      <c r="U4" s="33"/>
      <c r="V4" s="53" t="s">
        <v>10</v>
      </c>
      <c r="W4" s="24" t="s">
        <v>11</v>
      </c>
      <c r="X4" s="24" t="s">
        <v>12</v>
      </c>
      <c r="Y4" s="58" t="s">
        <v>13</v>
      </c>
    </row>
    <row r="5" ht="48" spans="1:25">
      <c r="A5" s="27"/>
      <c r="B5" s="28"/>
      <c r="C5" s="28"/>
      <c r="D5" s="28"/>
      <c r="E5" s="33" t="s">
        <v>14</v>
      </c>
      <c r="F5" s="33" t="s">
        <v>15</v>
      </c>
      <c r="G5" s="33" t="s">
        <v>16</v>
      </c>
      <c r="H5" s="33" t="s">
        <v>17</v>
      </c>
      <c r="I5" s="52" t="s">
        <v>18</v>
      </c>
      <c r="J5" s="33" t="s">
        <v>184</v>
      </c>
      <c r="K5" s="33" t="s">
        <v>185</v>
      </c>
      <c r="L5" s="33" t="s">
        <v>186</v>
      </c>
      <c r="M5" s="33" t="s">
        <v>21</v>
      </c>
      <c r="N5" s="33" t="s">
        <v>22</v>
      </c>
      <c r="O5" s="33" t="s">
        <v>23</v>
      </c>
      <c r="P5" s="52" t="s">
        <v>24</v>
      </c>
      <c r="Q5" s="33" t="s">
        <v>25</v>
      </c>
      <c r="R5" s="33" t="s">
        <v>26</v>
      </c>
      <c r="S5" s="33" t="s">
        <v>27</v>
      </c>
      <c r="T5" s="33" t="s">
        <v>28</v>
      </c>
      <c r="U5" s="52" t="s">
        <v>29</v>
      </c>
      <c r="V5" s="54"/>
      <c r="W5" s="28"/>
      <c r="X5" s="28"/>
      <c r="Y5" s="59"/>
    </row>
    <row r="6" ht="24" spans="1:25">
      <c r="A6" s="49" t="s">
        <v>245</v>
      </c>
      <c r="B6" s="138" t="s">
        <v>246</v>
      </c>
      <c r="C6" s="29" t="s">
        <v>192</v>
      </c>
      <c r="D6" s="29" t="s">
        <v>91</v>
      </c>
      <c r="E6" s="33">
        <v>70</v>
      </c>
      <c r="F6" s="33">
        <f>4+3+3+4</f>
        <v>14</v>
      </c>
      <c r="G6" s="33">
        <f t="shared" ref="G6:G27" si="0">E6+F6</f>
        <v>84</v>
      </c>
      <c r="H6" s="33">
        <v>87.63</v>
      </c>
      <c r="I6" s="33">
        <f t="shared" ref="I6:I27" si="1">G6/H6*30</f>
        <v>28.7572749058542</v>
      </c>
      <c r="J6" s="41">
        <v>3.79</v>
      </c>
      <c r="K6" s="33">
        <v>3.88</v>
      </c>
      <c r="L6" s="33">
        <f t="shared" ref="L6:L27" si="2">J6/K6*45</f>
        <v>43.9561855670103</v>
      </c>
      <c r="M6" s="33">
        <f>10*1.2+0.5</f>
        <v>12.5</v>
      </c>
      <c r="N6" s="33">
        <v>40.1</v>
      </c>
      <c r="O6" s="33">
        <f t="shared" ref="O6:O27" si="3">M6/N6*15</f>
        <v>4.67581047381546</v>
      </c>
      <c r="P6" s="33">
        <f t="shared" ref="P6:P27" si="4">O6+L6</f>
        <v>48.6319960408258</v>
      </c>
      <c r="Q6" s="33">
        <v>30</v>
      </c>
      <c r="R6" s="33">
        <f>3.5+0.5+5.5+3.5+5.5+0.5</f>
        <v>19</v>
      </c>
      <c r="S6" s="33">
        <f t="shared" ref="S6:S27" si="5">Q6+R6</f>
        <v>49</v>
      </c>
      <c r="T6" s="33">
        <v>49</v>
      </c>
      <c r="U6" s="33">
        <f t="shared" ref="U6:U27" si="6">S6/T6*10</f>
        <v>10</v>
      </c>
      <c r="V6" s="33">
        <f t="shared" ref="V6:V27" si="7">I6+P6+U6</f>
        <v>87.3892709466799</v>
      </c>
      <c r="W6" s="29">
        <f t="shared" ref="W6:W27" si="8">RANK(V6,V$6:V$27,0)</f>
        <v>1</v>
      </c>
      <c r="X6" s="29">
        <v>22</v>
      </c>
      <c r="Y6" s="60">
        <f t="shared" ref="Y6:Y27" si="9">W6/X6</f>
        <v>0.0454545454545455</v>
      </c>
    </row>
    <row r="7" ht="24" spans="1:25">
      <c r="A7" s="32" t="s">
        <v>247</v>
      </c>
      <c r="B7" s="138" t="s">
        <v>248</v>
      </c>
      <c r="C7" s="29" t="s">
        <v>192</v>
      </c>
      <c r="D7" s="29" t="s">
        <v>91</v>
      </c>
      <c r="E7" s="33">
        <v>70</v>
      </c>
      <c r="F7" s="33">
        <v>4.125</v>
      </c>
      <c r="G7" s="33">
        <f t="shared" si="0"/>
        <v>74.125</v>
      </c>
      <c r="H7" s="33">
        <v>87.63</v>
      </c>
      <c r="I7" s="33">
        <f t="shared" si="1"/>
        <v>25.3765833618624</v>
      </c>
      <c r="J7" s="41">
        <v>3.48</v>
      </c>
      <c r="K7" s="33">
        <v>3.88</v>
      </c>
      <c r="L7" s="33">
        <f t="shared" si="2"/>
        <v>40.360824742268</v>
      </c>
      <c r="M7" s="33">
        <v>40.1</v>
      </c>
      <c r="N7" s="33">
        <v>40.1</v>
      </c>
      <c r="O7" s="33">
        <f t="shared" si="3"/>
        <v>15</v>
      </c>
      <c r="P7" s="33">
        <f t="shared" si="4"/>
        <v>55.360824742268</v>
      </c>
      <c r="Q7" s="33">
        <v>30</v>
      </c>
      <c r="R7" s="33">
        <v>1</v>
      </c>
      <c r="S7" s="33">
        <f t="shared" si="5"/>
        <v>31</v>
      </c>
      <c r="T7" s="33">
        <v>49</v>
      </c>
      <c r="U7" s="33">
        <f t="shared" si="6"/>
        <v>6.3265306122449</v>
      </c>
      <c r="V7" s="33">
        <f t="shared" si="7"/>
        <v>87.0639387163753</v>
      </c>
      <c r="W7" s="29">
        <f t="shared" si="8"/>
        <v>2</v>
      </c>
      <c r="X7" s="29">
        <v>22</v>
      </c>
      <c r="Y7" s="60">
        <f t="shared" si="9"/>
        <v>0.0909090909090909</v>
      </c>
    </row>
    <row r="8" ht="24" spans="1:25">
      <c r="A8" s="49" t="s">
        <v>249</v>
      </c>
      <c r="B8" s="138" t="s">
        <v>250</v>
      </c>
      <c r="C8" s="29" t="s">
        <v>192</v>
      </c>
      <c r="D8" s="29" t="s">
        <v>91</v>
      </c>
      <c r="E8" s="33">
        <v>70</v>
      </c>
      <c r="F8" s="33">
        <v>6.77</v>
      </c>
      <c r="G8" s="33">
        <f t="shared" si="0"/>
        <v>76.77</v>
      </c>
      <c r="H8" s="33">
        <v>87.63</v>
      </c>
      <c r="I8" s="33">
        <f t="shared" si="1"/>
        <v>26.282095172886</v>
      </c>
      <c r="J8" s="41">
        <v>3.79</v>
      </c>
      <c r="K8" s="33">
        <v>3.88</v>
      </c>
      <c r="L8" s="33">
        <f t="shared" si="2"/>
        <v>43.9561855670103</v>
      </c>
      <c r="M8" s="33">
        <f>10+0.5+1.5+0.6+2.4+6+0.5</f>
        <v>21.5</v>
      </c>
      <c r="N8" s="33">
        <v>40.1</v>
      </c>
      <c r="O8" s="33">
        <f t="shared" si="3"/>
        <v>8.04239401496259</v>
      </c>
      <c r="P8" s="33">
        <f t="shared" si="4"/>
        <v>51.9985795819729</v>
      </c>
      <c r="Q8" s="33">
        <v>30</v>
      </c>
      <c r="R8" s="33">
        <f>0.91+1.5+0.5+0.5+0.5</f>
        <v>3.91</v>
      </c>
      <c r="S8" s="33">
        <f t="shared" si="5"/>
        <v>33.91</v>
      </c>
      <c r="T8" s="33">
        <v>49</v>
      </c>
      <c r="U8" s="33">
        <f t="shared" si="6"/>
        <v>6.92040816326531</v>
      </c>
      <c r="V8" s="33">
        <f t="shared" si="7"/>
        <v>85.2010829181242</v>
      </c>
      <c r="W8" s="29">
        <f t="shared" si="8"/>
        <v>3</v>
      </c>
      <c r="X8" s="29">
        <v>22</v>
      </c>
      <c r="Y8" s="60">
        <f t="shared" si="9"/>
        <v>0.136363636363636</v>
      </c>
    </row>
    <row r="9" ht="24" spans="1:25">
      <c r="A9" s="49" t="s">
        <v>251</v>
      </c>
      <c r="B9" s="138" t="s">
        <v>252</v>
      </c>
      <c r="C9" s="29" t="s">
        <v>192</v>
      </c>
      <c r="D9" s="29" t="s">
        <v>91</v>
      </c>
      <c r="E9" s="33">
        <v>70</v>
      </c>
      <c r="F9" s="33">
        <v>17.63</v>
      </c>
      <c r="G9" s="33">
        <f t="shared" si="0"/>
        <v>87.63</v>
      </c>
      <c r="H9" s="33">
        <v>87.63</v>
      </c>
      <c r="I9" s="33">
        <f t="shared" si="1"/>
        <v>30</v>
      </c>
      <c r="J9" s="41">
        <v>3.63</v>
      </c>
      <c r="K9" s="33">
        <v>3.88</v>
      </c>
      <c r="L9" s="33">
        <f t="shared" si="2"/>
        <v>42.1005154639175</v>
      </c>
      <c r="M9" s="33">
        <v>12.18</v>
      </c>
      <c r="N9" s="33">
        <v>40.1</v>
      </c>
      <c r="O9" s="33">
        <f t="shared" si="3"/>
        <v>4.55610972568579</v>
      </c>
      <c r="P9" s="33">
        <f t="shared" si="4"/>
        <v>46.6566251896033</v>
      </c>
      <c r="Q9" s="33">
        <v>30</v>
      </c>
      <c r="R9" s="33">
        <v>8.5</v>
      </c>
      <c r="S9" s="33">
        <f t="shared" si="5"/>
        <v>38.5</v>
      </c>
      <c r="T9" s="33">
        <v>49</v>
      </c>
      <c r="U9" s="33">
        <f t="shared" si="6"/>
        <v>7.85714285714286</v>
      </c>
      <c r="V9" s="33">
        <f t="shared" si="7"/>
        <v>84.5137680467462</v>
      </c>
      <c r="W9" s="29">
        <f t="shared" si="8"/>
        <v>4</v>
      </c>
      <c r="X9" s="29">
        <v>22</v>
      </c>
      <c r="Y9" s="60">
        <f t="shared" si="9"/>
        <v>0.181818181818182</v>
      </c>
    </row>
    <row r="10" ht="24" spans="1:25">
      <c r="A10" s="50" t="s">
        <v>253</v>
      </c>
      <c r="B10" s="49" t="s">
        <v>254</v>
      </c>
      <c r="C10" s="29" t="s">
        <v>192</v>
      </c>
      <c r="D10" s="29" t="s">
        <v>91</v>
      </c>
      <c r="E10" s="33">
        <v>70</v>
      </c>
      <c r="F10" s="33">
        <v>5.77</v>
      </c>
      <c r="G10" s="33">
        <f t="shared" si="0"/>
        <v>75.77</v>
      </c>
      <c r="H10" s="33">
        <v>87.63</v>
      </c>
      <c r="I10" s="33">
        <f t="shared" si="1"/>
        <v>25.939746662102</v>
      </c>
      <c r="J10" s="41">
        <v>3.88</v>
      </c>
      <c r="K10" s="33">
        <v>3.88</v>
      </c>
      <c r="L10" s="33">
        <f t="shared" si="2"/>
        <v>45</v>
      </c>
      <c r="M10" s="33">
        <v>16.3</v>
      </c>
      <c r="N10" s="33">
        <v>40.1</v>
      </c>
      <c r="O10" s="33">
        <f t="shared" si="3"/>
        <v>6.09725685785536</v>
      </c>
      <c r="P10" s="33">
        <f t="shared" si="4"/>
        <v>51.0972568578554</v>
      </c>
      <c r="Q10" s="33">
        <v>30</v>
      </c>
      <c r="R10" s="33">
        <v>6.2</v>
      </c>
      <c r="S10" s="33">
        <f t="shared" si="5"/>
        <v>36.2</v>
      </c>
      <c r="T10" s="33">
        <v>49</v>
      </c>
      <c r="U10" s="33">
        <f t="shared" si="6"/>
        <v>7.38775510204082</v>
      </c>
      <c r="V10" s="33">
        <f t="shared" si="7"/>
        <v>84.4247586219982</v>
      </c>
      <c r="W10" s="29">
        <f t="shared" si="8"/>
        <v>5</v>
      </c>
      <c r="X10" s="29">
        <v>22</v>
      </c>
      <c r="Y10" s="60">
        <f t="shared" si="9"/>
        <v>0.227272727272727</v>
      </c>
    </row>
    <row r="11" ht="24" spans="1:25">
      <c r="A11" s="49" t="s">
        <v>255</v>
      </c>
      <c r="B11" s="138" t="s">
        <v>256</v>
      </c>
      <c r="C11" s="29" t="s">
        <v>192</v>
      </c>
      <c r="D11" s="29" t="s">
        <v>91</v>
      </c>
      <c r="E11" s="33">
        <v>70</v>
      </c>
      <c r="F11" s="33">
        <v>9.27</v>
      </c>
      <c r="G11" s="33">
        <f t="shared" si="0"/>
        <v>79.27</v>
      </c>
      <c r="H11" s="33">
        <v>87.63</v>
      </c>
      <c r="I11" s="33">
        <f t="shared" si="1"/>
        <v>27.1379664498459</v>
      </c>
      <c r="J11" s="41">
        <v>3.85</v>
      </c>
      <c r="K11" s="33">
        <v>3.88</v>
      </c>
      <c r="L11" s="33">
        <f t="shared" si="2"/>
        <v>44.6520618556701</v>
      </c>
      <c r="M11" s="33">
        <f>3+2.4+5*1.2+1.5+0.6+0.5</f>
        <v>14</v>
      </c>
      <c r="N11" s="33">
        <v>40.1</v>
      </c>
      <c r="O11" s="33">
        <f t="shared" si="3"/>
        <v>5.23690773067332</v>
      </c>
      <c r="P11" s="33">
        <f t="shared" si="4"/>
        <v>49.8889695863434</v>
      </c>
      <c r="Q11" s="33">
        <v>30</v>
      </c>
      <c r="R11" s="33">
        <f>0.5+0.5+0.5+1+0.5+0.91</f>
        <v>3.91</v>
      </c>
      <c r="S11" s="33">
        <f t="shared" si="5"/>
        <v>33.91</v>
      </c>
      <c r="T11" s="33">
        <v>49</v>
      </c>
      <c r="U11" s="33">
        <f t="shared" si="6"/>
        <v>6.92040816326531</v>
      </c>
      <c r="V11" s="33">
        <f t="shared" si="7"/>
        <v>83.9473441994547</v>
      </c>
      <c r="W11" s="29">
        <f t="shared" si="8"/>
        <v>6</v>
      </c>
      <c r="X11" s="29">
        <v>22</v>
      </c>
      <c r="Y11" s="60">
        <f t="shared" si="9"/>
        <v>0.272727272727273</v>
      </c>
    </row>
    <row r="12" ht="24" spans="1:25">
      <c r="A12" s="49" t="s">
        <v>257</v>
      </c>
      <c r="B12" s="138" t="s">
        <v>258</v>
      </c>
      <c r="C12" s="29" t="s">
        <v>192</v>
      </c>
      <c r="D12" s="29" t="s">
        <v>91</v>
      </c>
      <c r="E12" s="33">
        <v>70</v>
      </c>
      <c r="F12" s="33">
        <v>12.75</v>
      </c>
      <c r="G12" s="33">
        <f t="shared" si="0"/>
        <v>82.75</v>
      </c>
      <c r="H12" s="33">
        <v>87.63</v>
      </c>
      <c r="I12" s="33">
        <f t="shared" si="1"/>
        <v>28.3293392673742</v>
      </c>
      <c r="J12" s="41">
        <v>3.69</v>
      </c>
      <c r="K12" s="33">
        <v>3.88</v>
      </c>
      <c r="L12" s="33">
        <f t="shared" si="2"/>
        <v>42.7963917525773</v>
      </c>
      <c r="M12" s="33">
        <v>13.6</v>
      </c>
      <c r="N12" s="33">
        <v>40.1</v>
      </c>
      <c r="O12" s="33">
        <f t="shared" si="3"/>
        <v>5.08728179551122</v>
      </c>
      <c r="P12" s="33">
        <f t="shared" si="4"/>
        <v>47.8836735480885</v>
      </c>
      <c r="Q12" s="33">
        <v>30</v>
      </c>
      <c r="R12" s="33">
        <v>6</v>
      </c>
      <c r="S12" s="33">
        <f t="shared" si="5"/>
        <v>36</v>
      </c>
      <c r="T12" s="33">
        <v>49</v>
      </c>
      <c r="U12" s="33">
        <f t="shared" si="6"/>
        <v>7.3469387755102</v>
      </c>
      <c r="V12" s="33">
        <f t="shared" si="7"/>
        <v>83.5599515909729</v>
      </c>
      <c r="W12" s="29">
        <f t="shared" si="8"/>
        <v>7</v>
      </c>
      <c r="X12" s="29">
        <v>22</v>
      </c>
      <c r="Y12" s="60">
        <f t="shared" si="9"/>
        <v>0.318181818181818</v>
      </c>
    </row>
    <row r="13" ht="24" spans="1:25">
      <c r="A13" s="49" t="s">
        <v>259</v>
      </c>
      <c r="B13" s="138" t="s">
        <v>260</v>
      </c>
      <c r="C13" s="29" t="s">
        <v>192</v>
      </c>
      <c r="D13" s="29" t="s">
        <v>91</v>
      </c>
      <c r="E13" s="33">
        <v>70</v>
      </c>
      <c r="F13" s="33">
        <v>7.38</v>
      </c>
      <c r="G13" s="33">
        <f t="shared" si="0"/>
        <v>77.38</v>
      </c>
      <c r="H13" s="33">
        <v>87.63</v>
      </c>
      <c r="I13" s="33">
        <f t="shared" si="1"/>
        <v>26.4909277644642</v>
      </c>
      <c r="J13" s="41">
        <v>3.67</v>
      </c>
      <c r="K13" s="33">
        <v>3.88</v>
      </c>
      <c r="L13" s="33">
        <f t="shared" si="2"/>
        <v>42.5644329896907</v>
      </c>
      <c r="M13" s="33">
        <v>20.5</v>
      </c>
      <c r="N13" s="33">
        <v>40.1</v>
      </c>
      <c r="O13" s="33">
        <f t="shared" si="3"/>
        <v>7.66832917705736</v>
      </c>
      <c r="P13" s="33">
        <f t="shared" si="4"/>
        <v>50.2327621667481</v>
      </c>
      <c r="Q13" s="33">
        <v>30</v>
      </c>
      <c r="R13" s="33">
        <v>2.5</v>
      </c>
      <c r="S13" s="33">
        <f t="shared" si="5"/>
        <v>32.5</v>
      </c>
      <c r="T13" s="33">
        <v>49</v>
      </c>
      <c r="U13" s="33">
        <f t="shared" si="6"/>
        <v>6.63265306122449</v>
      </c>
      <c r="V13" s="33">
        <f t="shared" si="7"/>
        <v>83.3563429924368</v>
      </c>
      <c r="W13" s="29">
        <f t="shared" si="8"/>
        <v>8</v>
      </c>
      <c r="X13" s="29">
        <v>22</v>
      </c>
      <c r="Y13" s="60">
        <f t="shared" si="9"/>
        <v>0.363636363636364</v>
      </c>
    </row>
    <row r="14" ht="24" spans="1:25">
      <c r="A14" s="32" t="s">
        <v>261</v>
      </c>
      <c r="B14" s="138" t="s">
        <v>262</v>
      </c>
      <c r="C14" s="29" t="s">
        <v>192</v>
      </c>
      <c r="D14" s="42" t="s">
        <v>91</v>
      </c>
      <c r="E14" s="33">
        <v>70</v>
      </c>
      <c r="F14" s="33">
        <v>11</v>
      </c>
      <c r="G14" s="33">
        <f t="shared" si="0"/>
        <v>81</v>
      </c>
      <c r="H14" s="33">
        <v>87.63</v>
      </c>
      <c r="I14" s="33">
        <f t="shared" si="1"/>
        <v>27.7302293735022</v>
      </c>
      <c r="J14" s="41">
        <v>3.6</v>
      </c>
      <c r="K14" s="33">
        <v>3.88</v>
      </c>
      <c r="L14" s="33">
        <f t="shared" si="2"/>
        <v>41.7525773195876</v>
      </c>
      <c r="M14" s="33">
        <v>14.2958</v>
      </c>
      <c r="N14" s="33">
        <v>40.1</v>
      </c>
      <c r="O14" s="33">
        <f t="shared" si="3"/>
        <v>5.34755610972569</v>
      </c>
      <c r="P14" s="33">
        <f t="shared" si="4"/>
        <v>47.1001334293133</v>
      </c>
      <c r="Q14" s="33">
        <v>30</v>
      </c>
      <c r="R14" s="33">
        <f>0.75+1+0.5+0.5+0.5+0.5+0.5+0.25</f>
        <v>4.5</v>
      </c>
      <c r="S14" s="33">
        <f t="shared" si="5"/>
        <v>34.5</v>
      </c>
      <c r="T14" s="33">
        <v>49</v>
      </c>
      <c r="U14" s="33">
        <f t="shared" si="6"/>
        <v>7.04081632653061</v>
      </c>
      <c r="V14" s="33">
        <f t="shared" si="7"/>
        <v>81.8711791293462</v>
      </c>
      <c r="W14" s="29">
        <f t="shared" si="8"/>
        <v>9</v>
      </c>
      <c r="X14" s="29">
        <v>22</v>
      </c>
      <c r="Y14" s="60">
        <f t="shared" si="9"/>
        <v>0.409090909090909</v>
      </c>
    </row>
    <row r="15" ht="24" spans="1:25">
      <c r="A15" s="49" t="s">
        <v>263</v>
      </c>
      <c r="B15" s="138" t="s">
        <v>264</v>
      </c>
      <c r="C15" s="29" t="s">
        <v>192</v>
      </c>
      <c r="D15" s="29" t="s">
        <v>91</v>
      </c>
      <c r="E15" s="33">
        <v>70</v>
      </c>
      <c r="F15" s="33">
        <v>11.25</v>
      </c>
      <c r="G15" s="33">
        <f t="shared" si="0"/>
        <v>81.25</v>
      </c>
      <c r="H15" s="33">
        <v>87.63</v>
      </c>
      <c r="I15" s="33">
        <f t="shared" si="1"/>
        <v>27.8158165011982</v>
      </c>
      <c r="J15" s="41">
        <v>3.56</v>
      </c>
      <c r="K15" s="33">
        <v>3.88</v>
      </c>
      <c r="L15" s="33">
        <f t="shared" si="2"/>
        <v>41.2886597938144</v>
      </c>
      <c r="M15" s="33">
        <v>16</v>
      </c>
      <c r="N15" s="33">
        <v>40.1</v>
      </c>
      <c r="O15" s="33">
        <f t="shared" si="3"/>
        <v>5.98503740648379</v>
      </c>
      <c r="P15" s="33">
        <f t="shared" si="4"/>
        <v>47.2736972002982</v>
      </c>
      <c r="Q15" s="33">
        <v>30</v>
      </c>
      <c r="R15" s="33">
        <v>3</v>
      </c>
      <c r="S15" s="33">
        <f t="shared" si="5"/>
        <v>33</v>
      </c>
      <c r="T15" s="33">
        <v>49</v>
      </c>
      <c r="U15" s="33">
        <f t="shared" si="6"/>
        <v>6.73469387755102</v>
      </c>
      <c r="V15" s="33">
        <f t="shared" si="7"/>
        <v>81.8242075790475</v>
      </c>
      <c r="W15" s="29">
        <f t="shared" si="8"/>
        <v>10</v>
      </c>
      <c r="X15" s="29">
        <v>22</v>
      </c>
      <c r="Y15" s="60">
        <f t="shared" si="9"/>
        <v>0.454545454545455</v>
      </c>
    </row>
    <row r="16" ht="24" spans="1:25">
      <c r="A16" s="49" t="s">
        <v>265</v>
      </c>
      <c r="B16" s="138" t="s">
        <v>266</v>
      </c>
      <c r="C16" s="29" t="s">
        <v>192</v>
      </c>
      <c r="D16" s="29" t="s">
        <v>91</v>
      </c>
      <c r="E16" s="33">
        <v>70</v>
      </c>
      <c r="F16" s="33">
        <v>8.25</v>
      </c>
      <c r="G16" s="33">
        <f t="shared" si="0"/>
        <v>78.25</v>
      </c>
      <c r="H16" s="33">
        <v>87.63</v>
      </c>
      <c r="I16" s="33">
        <f t="shared" si="1"/>
        <v>26.7887709688463</v>
      </c>
      <c r="J16" s="41">
        <v>3.58</v>
      </c>
      <c r="K16" s="33">
        <v>3.88</v>
      </c>
      <c r="L16" s="33">
        <f t="shared" si="2"/>
        <v>41.520618556701</v>
      </c>
      <c r="M16" s="29">
        <v>6.975</v>
      </c>
      <c r="N16" s="33">
        <v>40.1</v>
      </c>
      <c r="O16" s="33">
        <f t="shared" si="3"/>
        <v>2.60910224438903</v>
      </c>
      <c r="P16" s="33">
        <f t="shared" si="4"/>
        <v>44.1297208010901</v>
      </c>
      <c r="Q16" s="33">
        <v>30</v>
      </c>
      <c r="R16" s="33">
        <v>6</v>
      </c>
      <c r="S16" s="33">
        <f t="shared" si="5"/>
        <v>36</v>
      </c>
      <c r="T16" s="33">
        <v>49</v>
      </c>
      <c r="U16" s="33">
        <f t="shared" si="6"/>
        <v>7.3469387755102</v>
      </c>
      <c r="V16" s="33">
        <f t="shared" si="7"/>
        <v>78.2654305454466</v>
      </c>
      <c r="W16" s="29">
        <f t="shared" si="8"/>
        <v>11</v>
      </c>
      <c r="X16" s="29">
        <v>22</v>
      </c>
      <c r="Y16" s="60">
        <f t="shared" si="9"/>
        <v>0.5</v>
      </c>
    </row>
    <row r="17" ht="24" spans="1:25">
      <c r="A17" s="49" t="s">
        <v>267</v>
      </c>
      <c r="B17" s="138" t="s">
        <v>268</v>
      </c>
      <c r="C17" s="29" t="s">
        <v>192</v>
      </c>
      <c r="D17" s="29" t="s">
        <v>91</v>
      </c>
      <c r="E17" s="33">
        <v>70</v>
      </c>
      <c r="F17" s="33">
        <v>10</v>
      </c>
      <c r="G17" s="33">
        <f t="shared" si="0"/>
        <v>80</v>
      </c>
      <c r="H17" s="33">
        <v>87.63</v>
      </c>
      <c r="I17" s="33">
        <f t="shared" si="1"/>
        <v>27.3878808627182</v>
      </c>
      <c r="J17" s="41">
        <v>3.5</v>
      </c>
      <c r="K17" s="33">
        <v>3.88</v>
      </c>
      <c r="L17" s="33">
        <f t="shared" si="2"/>
        <v>40.5927835051546</v>
      </c>
      <c r="M17" s="33">
        <v>6.19</v>
      </c>
      <c r="N17" s="33">
        <v>40.1</v>
      </c>
      <c r="O17" s="33">
        <f t="shared" si="3"/>
        <v>2.31546134663342</v>
      </c>
      <c r="P17" s="33">
        <f t="shared" si="4"/>
        <v>42.9082448517881</v>
      </c>
      <c r="Q17" s="33">
        <v>30</v>
      </c>
      <c r="R17" s="33">
        <v>9</v>
      </c>
      <c r="S17" s="33">
        <f t="shared" si="5"/>
        <v>39</v>
      </c>
      <c r="T17" s="33">
        <v>49</v>
      </c>
      <c r="U17" s="33">
        <f t="shared" si="6"/>
        <v>7.95918367346939</v>
      </c>
      <c r="V17" s="33">
        <f t="shared" si="7"/>
        <v>78.2553093879757</v>
      </c>
      <c r="W17" s="29">
        <f t="shared" si="8"/>
        <v>12</v>
      </c>
      <c r="X17" s="29">
        <v>22</v>
      </c>
      <c r="Y17" s="60">
        <f t="shared" si="9"/>
        <v>0.545454545454545</v>
      </c>
    </row>
    <row r="18" ht="24" spans="1:25">
      <c r="A18" s="49" t="s">
        <v>269</v>
      </c>
      <c r="B18" s="138" t="s">
        <v>270</v>
      </c>
      <c r="C18" s="29" t="s">
        <v>192</v>
      </c>
      <c r="D18" s="29" t="s">
        <v>91</v>
      </c>
      <c r="E18" s="33">
        <v>70</v>
      </c>
      <c r="F18" s="33">
        <v>9</v>
      </c>
      <c r="G18" s="33">
        <f t="shared" si="0"/>
        <v>79</v>
      </c>
      <c r="H18" s="33">
        <v>87.63</v>
      </c>
      <c r="I18" s="33">
        <f t="shared" si="1"/>
        <v>27.0455323519343</v>
      </c>
      <c r="J18" s="41">
        <v>3.54</v>
      </c>
      <c r="K18" s="33">
        <v>3.88</v>
      </c>
      <c r="L18" s="33">
        <f t="shared" si="2"/>
        <v>41.0567010309278</v>
      </c>
      <c r="M18" s="33">
        <v>7.96</v>
      </c>
      <c r="N18" s="33">
        <v>40.1</v>
      </c>
      <c r="O18" s="33">
        <f t="shared" si="3"/>
        <v>2.97755610972569</v>
      </c>
      <c r="P18" s="33">
        <f t="shared" si="4"/>
        <v>44.0342571406535</v>
      </c>
      <c r="Q18" s="33">
        <v>30</v>
      </c>
      <c r="R18" s="33">
        <v>1.5</v>
      </c>
      <c r="S18" s="33">
        <f t="shared" si="5"/>
        <v>31.5</v>
      </c>
      <c r="T18" s="33">
        <v>49</v>
      </c>
      <c r="U18" s="33">
        <f t="shared" si="6"/>
        <v>6.42857142857143</v>
      </c>
      <c r="V18" s="33">
        <f t="shared" si="7"/>
        <v>77.5083609211592</v>
      </c>
      <c r="W18" s="29">
        <f t="shared" si="8"/>
        <v>13</v>
      </c>
      <c r="X18" s="29">
        <v>22</v>
      </c>
      <c r="Y18" s="60">
        <f t="shared" si="9"/>
        <v>0.590909090909091</v>
      </c>
    </row>
    <row r="19" ht="24" spans="1:25">
      <c r="A19" s="49" t="s">
        <v>271</v>
      </c>
      <c r="B19" s="138" t="s">
        <v>272</v>
      </c>
      <c r="C19" s="29" t="s">
        <v>192</v>
      </c>
      <c r="D19" s="29" t="s">
        <v>91</v>
      </c>
      <c r="E19" s="33">
        <v>70</v>
      </c>
      <c r="F19" s="33">
        <v>13</v>
      </c>
      <c r="G19" s="33">
        <f t="shared" si="0"/>
        <v>83</v>
      </c>
      <c r="H19" s="33">
        <v>87.63</v>
      </c>
      <c r="I19" s="33">
        <f t="shared" si="1"/>
        <v>28.4149263950702</v>
      </c>
      <c r="J19" s="41">
        <v>3.58</v>
      </c>
      <c r="K19" s="33">
        <v>3.88</v>
      </c>
      <c r="L19" s="33">
        <f t="shared" si="2"/>
        <v>41.520618556701</v>
      </c>
      <c r="M19" s="33">
        <v>1.19</v>
      </c>
      <c r="N19" s="33">
        <v>40.1</v>
      </c>
      <c r="O19" s="33">
        <f t="shared" si="3"/>
        <v>0.445137157107232</v>
      </c>
      <c r="P19" s="33">
        <f t="shared" si="4"/>
        <v>41.9657557138083</v>
      </c>
      <c r="Q19" s="33">
        <v>30</v>
      </c>
      <c r="R19" s="33">
        <v>2.5</v>
      </c>
      <c r="S19" s="33">
        <f t="shared" si="5"/>
        <v>32.5</v>
      </c>
      <c r="T19" s="33">
        <v>49</v>
      </c>
      <c r="U19" s="33">
        <f t="shared" si="6"/>
        <v>6.63265306122449</v>
      </c>
      <c r="V19" s="33">
        <f t="shared" si="7"/>
        <v>77.0133351701029</v>
      </c>
      <c r="W19" s="29">
        <f t="shared" si="8"/>
        <v>14</v>
      </c>
      <c r="X19" s="29">
        <v>22</v>
      </c>
      <c r="Y19" s="60">
        <f t="shared" si="9"/>
        <v>0.636363636363636</v>
      </c>
    </row>
    <row r="20" ht="24" spans="1:25">
      <c r="A20" s="49" t="s">
        <v>273</v>
      </c>
      <c r="B20" s="138" t="s">
        <v>274</v>
      </c>
      <c r="C20" s="29" t="s">
        <v>192</v>
      </c>
      <c r="D20" s="29" t="s">
        <v>91</v>
      </c>
      <c r="E20" s="33">
        <v>70</v>
      </c>
      <c r="F20" s="33">
        <f>2+3+0.75</f>
        <v>5.75</v>
      </c>
      <c r="G20" s="33">
        <f t="shared" si="0"/>
        <v>75.75</v>
      </c>
      <c r="H20" s="33">
        <v>87.63</v>
      </c>
      <c r="I20" s="33">
        <f t="shared" si="1"/>
        <v>25.9328996918863</v>
      </c>
      <c r="J20" s="41">
        <v>3.75</v>
      </c>
      <c r="K20" s="33">
        <v>3.88</v>
      </c>
      <c r="L20" s="33">
        <f t="shared" si="2"/>
        <v>43.4922680412371</v>
      </c>
      <c r="M20" s="33">
        <f>0.5</f>
        <v>0.5</v>
      </c>
      <c r="N20" s="33">
        <v>40.1</v>
      </c>
      <c r="O20" s="33">
        <f t="shared" si="3"/>
        <v>0.187032418952618</v>
      </c>
      <c r="P20" s="33">
        <f t="shared" si="4"/>
        <v>43.6793004601897</v>
      </c>
      <c r="Q20" s="33">
        <v>30</v>
      </c>
      <c r="R20" s="33">
        <f>0.5+0.5+0.5+3+0.5+0.98</f>
        <v>5.98</v>
      </c>
      <c r="S20" s="33">
        <f t="shared" si="5"/>
        <v>35.98</v>
      </c>
      <c r="T20" s="33">
        <v>49</v>
      </c>
      <c r="U20" s="33">
        <f t="shared" si="6"/>
        <v>7.34285714285714</v>
      </c>
      <c r="V20" s="33">
        <f t="shared" si="7"/>
        <v>76.9550572949332</v>
      </c>
      <c r="W20" s="29">
        <f t="shared" si="8"/>
        <v>15</v>
      </c>
      <c r="X20" s="29">
        <v>22</v>
      </c>
      <c r="Y20" s="60">
        <f t="shared" si="9"/>
        <v>0.681818181818182</v>
      </c>
    </row>
    <row r="21" ht="24" spans="1:25">
      <c r="A21" s="49" t="s">
        <v>275</v>
      </c>
      <c r="B21" s="138" t="s">
        <v>276</v>
      </c>
      <c r="C21" s="29" t="s">
        <v>192</v>
      </c>
      <c r="D21" s="29" t="s">
        <v>91</v>
      </c>
      <c r="E21" s="33">
        <v>70</v>
      </c>
      <c r="F21" s="33">
        <v>9</v>
      </c>
      <c r="G21" s="33">
        <f t="shared" si="0"/>
        <v>79</v>
      </c>
      <c r="H21" s="33">
        <v>87.63</v>
      </c>
      <c r="I21" s="33">
        <f t="shared" si="1"/>
        <v>27.0455323519343</v>
      </c>
      <c r="J21" s="41">
        <v>3.56</v>
      </c>
      <c r="K21" s="33">
        <v>3.88</v>
      </c>
      <c r="L21" s="33">
        <f t="shared" si="2"/>
        <v>41.2886597938144</v>
      </c>
      <c r="M21" s="33">
        <v>1.7</v>
      </c>
      <c r="N21" s="33">
        <v>40.1</v>
      </c>
      <c r="O21" s="33">
        <f t="shared" si="3"/>
        <v>0.635910224438903</v>
      </c>
      <c r="P21" s="33">
        <f t="shared" si="4"/>
        <v>41.9245700182533</v>
      </c>
      <c r="Q21" s="33">
        <v>30</v>
      </c>
      <c r="R21" s="33">
        <v>7</v>
      </c>
      <c r="S21" s="33">
        <f t="shared" si="5"/>
        <v>37</v>
      </c>
      <c r="T21" s="33">
        <v>49</v>
      </c>
      <c r="U21" s="33">
        <f t="shared" si="6"/>
        <v>7.55102040816326</v>
      </c>
      <c r="V21" s="33">
        <f t="shared" si="7"/>
        <v>76.5211227783509</v>
      </c>
      <c r="W21" s="29">
        <f t="shared" si="8"/>
        <v>16</v>
      </c>
      <c r="X21" s="29">
        <v>22</v>
      </c>
      <c r="Y21" s="60">
        <f t="shared" si="9"/>
        <v>0.727272727272727</v>
      </c>
    </row>
    <row r="22" ht="24" spans="1:25">
      <c r="A22" s="49" t="s">
        <v>277</v>
      </c>
      <c r="B22" s="138" t="s">
        <v>278</v>
      </c>
      <c r="C22" s="29" t="s">
        <v>192</v>
      </c>
      <c r="D22" s="29" t="s">
        <v>91</v>
      </c>
      <c r="E22" s="33">
        <v>70</v>
      </c>
      <c r="F22" s="33">
        <v>8.25</v>
      </c>
      <c r="G22" s="33">
        <f t="shared" si="0"/>
        <v>78.25</v>
      </c>
      <c r="H22" s="33">
        <v>87.63</v>
      </c>
      <c r="I22" s="33">
        <f t="shared" si="1"/>
        <v>26.7887709688463</v>
      </c>
      <c r="J22" s="41">
        <v>3.54</v>
      </c>
      <c r="K22" s="33">
        <v>3.88</v>
      </c>
      <c r="L22" s="33">
        <f t="shared" si="2"/>
        <v>41.0567010309278</v>
      </c>
      <c r="M22" s="33">
        <v>1.55</v>
      </c>
      <c r="N22" s="33">
        <v>40.1</v>
      </c>
      <c r="O22" s="33">
        <f t="shared" si="3"/>
        <v>0.579800498753117</v>
      </c>
      <c r="P22" s="33">
        <f t="shared" si="4"/>
        <v>41.636501529681</v>
      </c>
      <c r="Q22" s="33">
        <v>30</v>
      </c>
      <c r="R22" s="33">
        <f>0.5+0.5+0.5+0.5+3+0.5</f>
        <v>5.5</v>
      </c>
      <c r="S22" s="33">
        <f t="shared" si="5"/>
        <v>35.5</v>
      </c>
      <c r="T22" s="33">
        <v>49</v>
      </c>
      <c r="U22" s="33">
        <f t="shared" si="6"/>
        <v>7.24489795918367</v>
      </c>
      <c r="V22" s="33">
        <f t="shared" si="7"/>
        <v>75.6701704577109</v>
      </c>
      <c r="W22" s="29">
        <f t="shared" si="8"/>
        <v>17</v>
      </c>
      <c r="X22" s="29">
        <v>22</v>
      </c>
      <c r="Y22" s="60">
        <f t="shared" si="9"/>
        <v>0.772727272727273</v>
      </c>
    </row>
    <row r="23" ht="24" spans="1:25">
      <c r="A23" s="29" t="s">
        <v>279</v>
      </c>
      <c r="B23" s="138" t="s">
        <v>280</v>
      </c>
      <c r="C23" s="29" t="s">
        <v>192</v>
      </c>
      <c r="D23" s="29" t="s">
        <v>91</v>
      </c>
      <c r="E23" s="33">
        <v>70</v>
      </c>
      <c r="F23" s="33">
        <v>9.5</v>
      </c>
      <c r="G23" s="33">
        <f t="shared" si="0"/>
        <v>79.5</v>
      </c>
      <c r="H23" s="33">
        <v>87.63</v>
      </c>
      <c r="I23" s="33">
        <f t="shared" si="1"/>
        <v>27.2167066073263</v>
      </c>
      <c r="J23" s="41">
        <v>3.44</v>
      </c>
      <c r="K23" s="33">
        <v>3.88</v>
      </c>
      <c r="L23" s="33">
        <f t="shared" si="2"/>
        <v>39.8969072164948</v>
      </c>
      <c r="M23" s="33">
        <v>4.93</v>
      </c>
      <c r="N23" s="33">
        <v>40.1</v>
      </c>
      <c r="O23" s="33">
        <f t="shared" si="3"/>
        <v>1.84413965087282</v>
      </c>
      <c r="P23" s="33">
        <f t="shared" si="4"/>
        <v>41.7410468673677</v>
      </c>
      <c r="Q23" s="33">
        <v>30</v>
      </c>
      <c r="R23" s="33">
        <v>1.5</v>
      </c>
      <c r="S23" s="33">
        <f t="shared" si="5"/>
        <v>31.5</v>
      </c>
      <c r="T23" s="33">
        <v>49</v>
      </c>
      <c r="U23" s="33">
        <f t="shared" si="6"/>
        <v>6.42857142857143</v>
      </c>
      <c r="V23" s="33">
        <f t="shared" si="7"/>
        <v>75.3863249032654</v>
      </c>
      <c r="W23" s="29">
        <f t="shared" si="8"/>
        <v>18</v>
      </c>
      <c r="X23" s="29">
        <v>22</v>
      </c>
      <c r="Y23" s="60">
        <f t="shared" si="9"/>
        <v>0.818181818181818</v>
      </c>
    </row>
    <row r="24" ht="24" spans="1:25">
      <c r="A24" s="49" t="s">
        <v>281</v>
      </c>
      <c r="B24" s="138" t="s">
        <v>282</v>
      </c>
      <c r="C24" s="29" t="s">
        <v>192</v>
      </c>
      <c r="D24" s="29" t="s">
        <v>91</v>
      </c>
      <c r="E24" s="33">
        <v>70</v>
      </c>
      <c r="F24" s="33">
        <f>3</f>
        <v>3</v>
      </c>
      <c r="G24" s="33">
        <f t="shared" si="0"/>
        <v>73</v>
      </c>
      <c r="H24" s="33">
        <v>87.63</v>
      </c>
      <c r="I24" s="33">
        <f t="shared" si="1"/>
        <v>24.9914412872304</v>
      </c>
      <c r="J24" s="41">
        <v>3.75</v>
      </c>
      <c r="K24" s="33">
        <v>3.88</v>
      </c>
      <c r="L24" s="33">
        <f t="shared" si="2"/>
        <v>43.4922680412371</v>
      </c>
      <c r="M24" s="33">
        <v>0.5</v>
      </c>
      <c r="N24" s="33">
        <v>40.1</v>
      </c>
      <c r="O24" s="33">
        <f t="shared" si="3"/>
        <v>0.187032418952618</v>
      </c>
      <c r="P24" s="33">
        <f t="shared" si="4"/>
        <v>43.6793004601897</v>
      </c>
      <c r="Q24" s="33">
        <v>30</v>
      </c>
      <c r="R24" s="33">
        <v>0.5</v>
      </c>
      <c r="S24" s="33">
        <f t="shared" si="5"/>
        <v>30.5</v>
      </c>
      <c r="T24" s="33">
        <v>49</v>
      </c>
      <c r="U24" s="33">
        <f t="shared" si="6"/>
        <v>6.22448979591837</v>
      </c>
      <c r="V24" s="33">
        <f t="shared" si="7"/>
        <v>74.8952315433385</v>
      </c>
      <c r="W24" s="29">
        <f t="shared" si="8"/>
        <v>19</v>
      </c>
      <c r="X24" s="29">
        <v>22</v>
      </c>
      <c r="Y24" s="60">
        <f t="shared" si="9"/>
        <v>0.863636363636364</v>
      </c>
    </row>
    <row r="25" ht="24" spans="1:25">
      <c r="A25" s="49" t="s">
        <v>283</v>
      </c>
      <c r="B25" s="138" t="s">
        <v>284</v>
      </c>
      <c r="C25" s="29" t="s">
        <v>192</v>
      </c>
      <c r="D25" s="29" t="s">
        <v>91</v>
      </c>
      <c r="E25" s="33">
        <v>70</v>
      </c>
      <c r="F25" s="33">
        <v>9.13</v>
      </c>
      <c r="G25" s="33">
        <f t="shared" si="0"/>
        <v>79.13</v>
      </c>
      <c r="H25" s="33">
        <v>87.63</v>
      </c>
      <c r="I25" s="33">
        <f t="shared" si="1"/>
        <v>27.0900376583362</v>
      </c>
      <c r="J25" s="41">
        <v>3.48</v>
      </c>
      <c r="K25" s="33">
        <v>3.88</v>
      </c>
      <c r="L25" s="33">
        <f t="shared" si="2"/>
        <v>40.360824742268</v>
      </c>
      <c r="M25" s="33">
        <v>2.1</v>
      </c>
      <c r="N25" s="33">
        <v>40.1</v>
      </c>
      <c r="O25" s="33">
        <f t="shared" si="3"/>
        <v>0.785536159600998</v>
      </c>
      <c r="P25" s="33">
        <f t="shared" si="4"/>
        <v>41.146360901869</v>
      </c>
      <c r="Q25" s="33">
        <v>30</v>
      </c>
      <c r="R25" s="33">
        <v>1</v>
      </c>
      <c r="S25" s="33">
        <f t="shared" si="5"/>
        <v>31</v>
      </c>
      <c r="T25" s="33">
        <v>49</v>
      </c>
      <c r="U25" s="33">
        <f t="shared" si="6"/>
        <v>6.3265306122449</v>
      </c>
      <c r="V25" s="33">
        <f t="shared" si="7"/>
        <v>74.5629291724501</v>
      </c>
      <c r="W25" s="29">
        <f t="shared" si="8"/>
        <v>20</v>
      </c>
      <c r="X25" s="29">
        <v>22</v>
      </c>
      <c r="Y25" s="60">
        <f t="shared" si="9"/>
        <v>0.909090909090909</v>
      </c>
    </row>
    <row r="26" ht="24" spans="1:25">
      <c r="A26" s="49" t="s">
        <v>285</v>
      </c>
      <c r="B26" s="138" t="s">
        <v>286</v>
      </c>
      <c r="C26" s="29" t="s">
        <v>192</v>
      </c>
      <c r="D26" s="29" t="s">
        <v>91</v>
      </c>
      <c r="E26" s="33">
        <f>70</f>
        <v>70</v>
      </c>
      <c r="F26" s="33">
        <f>6+1.75</f>
        <v>7.75</v>
      </c>
      <c r="G26" s="33">
        <f t="shared" si="0"/>
        <v>77.75</v>
      </c>
      <c r="H26" s="33">
        <v>87.63</v>
      </c>
      <c r="I26" s="33">
        <f t="shared" si="1"/>
        <v>26.6175967134543</v>
      </c>
      <c r="J26" s="41">
        <v>3.48</v>
      </c>
      <c r="K26" s="33">
        <v>3.88</v>
      </c>
      <c r="L26" s="33">
        <f t="shared" si="2"/>
        <v>40.360824742268</v>
      </c>
      <c r="M26" s="29">
        <f>0.5+0.225+0.5</f>
        <v>1.225</v>
      </c>
      <c r="N26" s="33">
        <v>40.1</v>
      </c>
      <c r="O26" s="33">
        <f t="shared" si="3"/>
        <v>0.458229426433915</v>
      </c>
      <c r="P26" s="33">
        <f t="shared" si="4"/>
        <v>40.819054168702</v>
      </c>
      <c r="Q26" s="33">
        <v>30</v>
      </c>
      <c r="R26" s="33">
        <v>2.5</v>
      </c>
      <c r="S26" s="33">
        <f t="shared" si="5"/>
        <v>32.5</v>
      </c>
      <c r="T26" s="33">
        <v>49</v>
      </c>
      <c r="U26" s="33">
        <f t="shared" si="6"/>
        <v>6.63265306122449</v>
      </c>
      <c r="V26" s="33">
        <f t="shared" si="7"/>
        <v>74.0693039433807</v>
      </c>
      <c r="W26" s="29">
        <f t="shared" si="8"/>
        <v>21</v>
      </c>
      <c r="X26" s="29">
        <v>22</v>
      </c>
      <c r="Y26" s="60">
        <f t="shared" si="9"/>
        <v>0.954545454545455</v>
      </c>
    </row>
    <row r="27" ht="24" spans="1:25">
      <c r="A27" s="49" t="s">
        <v>287</v>
      </c>
      <c r="B27" s="138" t="s">
        <v>288</v>
      </c>
      <c r="C27" s="29" t="s">
        <v>192</v>
      </c>
      <c r="D27" s="29" t="s">
        <v>91</v>
      </c>
      <c r="E27" s="33">
        <f>70</f>
        <v>70</v>
      </c>
      <c r="F27" s="33">
        <v>6.5</v>
      </c>
      <c r="G27" s="33">
        <f t="shared" si="0"/>
        <v>76.5</v>
      </c>
      <c r="H27" s="33">
        <v>87.63</v>
      </c>
      <c r="I27" s="33">
        <f t="shared" si="1"/>
        <v>26.1896610749743</v>
      </c>
      <c r="J27" s="41">
        <v>3.44</v>
      </c>
      <c r="K27" s="33">
        <v>3.88</v>
      </c>
      <c r="L27" s="33">
        <f t="shared" si="2"/>
        <v>39.8969072164948</v>
      </c>
      <c r="M27" s="33">
        <v>0.8</v>
      </c>
      <c r="N27" s="33">
        <v>40.1</v>
      </c>
      <c r="O27" s="33">
        <f t="shared" si="3"/>
        <v>0.29925187032419</v>
      </c>
      <c r="P27" s="33">
        <f t="shared" si="4"/>
        <v>40.196159086819</v>
      </c>
      <c r="Q27" s="33">
        <v>30</v>
      </c>
      <c r="R27" s="33">
        <v>1.5</v>
      </c>
      <c r="S27" s="33">
        <f t="shared" si="5"/>
        <v>31.5</v>
      </c>
      <c r="T27" s="33">
        <v>49</v>
      </c>
      <c r="U27" s="33">
        <f t="shared" si="6"/>
        <v>6.42857142857143</v>
      </c>
      <c r="V27" s="33">
        <f t="shared" si="7"/>
        <v>72.8143915903648</v>
      </c>
      <c r="W27" s="29">
        <f t="shared" si="8"/>
        <v>22</v>
      </c>
      <c r="X27" s="29">
        <v>22</v>
      </c>
      <c r="Y27" s="60">
        <f t="shared" si="9"/>
        <v>1</v>
      </c>
    </row>
  </sheetData>
  <mergeCells count="14">
    <mergeCell ref="A1:Y1"/>
    <mergeCell ref="A2:Y2"/>
    <mergeCell ref="A3:Y3"/>
    <mergeCell ref="E4:I4"/>
    <mergeCell ref="J4:P4"/>
    <mergeCell ref="Q4:U4"/>
    <mergeCell ref="A4:A5"/>
    <mergeCell ref="B4:B5"/>
    <mergeCell ref="C4:C5"/>
    <mergeCell ref="D4:D5"/>
    <mergeCell ref="V4:V5"/>
    <mergeCell ref="W4:W5"/>
    <mergeCell ref="X4:X5"/>
    <mergeCell ref="Y4:Y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0"/>
  <sheetViews>
    <sheetView workbookViewId="0">
      <selection activeCell="U7" sqref="U7"/>
    </sheetView>
  </sheetViews>
  <sheetFormatPr defaultColWidth="8.725" defaultRowHeight="13.5"/>
  <cols>
    <col min="2" max="2" width="14" customWidth="1"/>
    <col min="4" max="4" width="13" customWidth="1"/>
  </cols>
  <sheetData>
    <row r="1" ht="18.75" spans="1:25">
      <c r="A1" s="19" t="s">
        <v>289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</row>
    <row r="2" spans="1:25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ht="14.25" spans="1:25">
      <c r="A3" s="22" t="s">
        <v>290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</row>
    <row r="4" spans="1:25">
      <c r="A4" s="23" t="s">
        <v>3</v>
      </c>
      <c r="B4" s="24" t="s">
        <v>4</v>
      </c>
      <c r="C4" s="24" t="s">
        <v>5</v>
      </c>
      <c r="D4" s="24" t="s">
        <v>6</v>
      </c>
      <c r="E4" s="25" t="s">
        <v>7</v>
      </c>
      <c r="F4" s="26"/>
      <c r="G4" s="26"/>
      <c r="H4" s="26"/>
      <c r="I4" s="38"/>
      <c r="J4" s="29" t="s">
        <v>8</v>
      </c>
      <c r="K4" s="29"/>
      <c r="L4" s="29"/>
      <c r="M4" s="29"/>
      <c r="N4" s="29"/>
      <c r="O4" s="29"/>
      <c r="P4" s="29"/>
      <c r="Q4" s="29" t="s">
        <v>9</v>
      </c>
      <c r="R4" s="29"/>
      <c r="S4" s="29"/>
      <c r="T4" s="29"/>
      <c r="U4" s="29"/>
      <c r="V4" s="24" t="s">
        <v>10</v>
      </c>
      <c r="W4" s="24" t="s">
        <v>11</v>
      </c>
      <c r="X4" s="24" t="s">
        <v>12</v>
      </c>
      <c r="Y4" s="24" t="s">
        <v>13</v>
      </c>
    </row>
    <row r="5" ht="48" spans="1:25">
      <c r="A5" s="27"/>
      <c r="B5" s="28"/>
      <c r="C5" s="28"/>
      <c r="D5" s="28"/>
      <c r="E5" s="29" t="s">
        <v>14</v>
      </c>
      <c r="F5" s="29" t="s">
        <v>15</v>
      </c>
      <c r="G5" s="29" t="s">
        <v>16</v>
      </c>
      <c r="H5" s="29" t="s">
        <v>17</v>
      </c>
      <c r="I5" s="39" t="s">
        <v>18</v>
      </c>
      <c r="J5" s="29" t="s">
        <v>184</v>
      </c>
      <c r="K5" s="29" t="s">
        <v>185</v>
      </c>
      <c r="L5" s="29" t="s">
        <v>186</v>
      </c>
      <c r="M5" s="29" t="s">
        <v>21</v>
      </c>
      <c r="N5" s="29" t="s">
        <v>22</v>
      </c>
      <c r="O5" s="40" t="s">
        <v>23</v>
      </c>
      <c r="P5" s="39" t="s">
        <v>24</v>
      </c>
      <c r="Q5" s="29" t="s">
        <v>25</v>
      </c>
      <c r="R5" s="29" t="s">
        <v>26</v>
      </c>
      <c r="S5" s="29" t="s">
        <v>27</v>
      </c>
      <c r="T5" s="29" t="s">
        <v>28</v>
      </c>
      <c r="U5" s="39" t="s">
        <v>29</v>
      </c>
      <c r="V5" s="28"/>
      <c r="W5" s="28"/>
      <c r="X5" s="28"/>
      <c r="Y5" s="28"/>
    </row>
    <row r="6" ht="24" customHeight="1" spans="1:25">
      <c r="A6" s="30" t="s">
        <v>291</v>
      </c>
      <c r="B6" s="31" t="s">
        <v>292</v>
      </c>
      <c r="C6" s="30" t="s">
        <v>192</v>
      </c>
      <c r="D6" s="32" t="s">
        <v>138</v>
      </c>
      <c r="E6" s="29">
        <v>70</v>
      </c>
      <c r="F6" s="33">
        <v>4.25</v>
      </c>
      <c r="G6" s="33">
        <f t="shared" ref="G6:G29" si="0">E6+F6</f>
        <v>74.25</v>
      </c>
      <c r="H6" s="33">
        <f t="shared" ref="H6:H29" si="1">MAX($G$6:$G$29)</f>
        <v>90.125</v>
      </c>
      <c r="I6" s="33">
        <f>G6/H6*30</f>
        <v>24.7156726768377</v>
      </c>
      <c r="J6" s="41">
        <v>3.86</v>
      </c>
      <c r="K6" s="33">
        <f t="shared" ref="K6:K29" si="2">MAX($J$6:$J$29)</f>
        <v>3.86</v>
      </c>
      <c r="L6" s="33">
        <f t="shared" ref="L6:L29" si="3">J6/K6*45</f>
        <v>45</v>
      </c>
      <c r="M6" s="33">
        <v>17.6</v>
      </c>
      <c r="N6" s="33">
        <f t="shared" ref="N6:N29" si="4">MAX($M$6:$M$29)</f>
        <v>17.6</v>
      </c>
      <c r="O6" s="40">
        <f t="shared" ref="O6:O29" si="5">M6/N6*15</f>
        <v>15</v>
      </c>
      <c r="P6" s="33">
        <f t="shared" ref="P6:P29" si="6">L6+O6</f>
        <v>60</v>
      </c>
      <c r="Q6" s="29">
        <v>30</v>
      </c>
      <c r="R6" s="33">
        <v>1.98</v>
      </c>
      <c r="S6" s="33">
        <f t="shared" ref="S6:S20" si="7">Q6+R6</f>
        <v>31.98</v>
      </c>
      <c r="T6" s="33">
        <f t="shared" ref="T6:T29" si="8">MAX($S$6:$S$29)</f>
        <v>43.75</v>
      </c>
      <c r="U6" s="40">
        <f t="shared" ref="U6:U29" si="9">S6/T6*10</f>
        <v>7.30971428571429</v>
      </c>
      <c r="V6" s="40">
        <f t="shared" ref="V6:V29" si="10">SUM(I6+P6+U6)</f>
        <v>92.025386962552</v>
      </c>
      <c r="W6" s="42">
        <f t="shared" ref="W6:W29" si="11">RANK(V6,$V$6:$V$29,0)</f>
        <v>1</v>
      </c>
      <c r="X6" s="29">
        <v>24</v>
      </c>
      <c r="Y6" s="43">
        <f t="shared" ref="Y6:Y29" si="12">W6/X6</f>
        <v>0.0416666666666667</v>
      </c>
    </row>
    <row r="7" ht="24" customHeight="1" spans="1:25">
      <c r="A7" s="30" t="s">
        <v>293</v>
      </c>
      <c r="B7" s="34" t="s">
        <v>294</v>
      </c>
      <c r="C7" s="30" t="s">
        <v>192</v>
      </c>
      <c r="D7" s="32" t="s">
        <v>138</v>
      </c>
      <c r="E7" s="29">
        <v>70</v>
      </c>
      <c r="F7" s="33">
        <v>20.125</v>
      </c>
      <c r="G7" s="33">
        <f t="shared" si="0"/>
        <v>90.125</v>
      </c>
      <c r="H7" s="33">
        <f t="shared" si="1"/>
        <v>90.125</v>
      </c>
      <c r="I7" s="33">
        <f t="shared" ref="I6:I29" si="13">G7/H7*30</f>
        <v>30</v>
      </c>
      <c r="J7" s="41">
        <v>3.65</v>
      </c>
      <c r="K7" s="33">
        <f t="shared" si="2"/>
        <v>3.86</v>
      </c>
      <c r="L7" s="33">
        <f t="shared" si="3"/>
        <v>42.5518134715026</v>
      </c>
      <c r="M7" s="33">
        <v>10.8</v>
      </c>
      <c r="N7" s="33">
        <f t="shared" si="4"/>
        <v>17.6</v>
      </c>
      <c r="O7" s="40">
        <f t="shared" si="5"/>
        <v>9.20454545454546</v>
      </c>
      <c r="P7" s="33">
        <f t="shared" si="6"/>
        <v>51.756358926048</v>
      </c>
      <c r="Q7" s="29">
        <v>30</v>
      </c>
      <c r="R7" s="33">
        <v>13.75</v>
      </c>
      <c r="S7" s="33">
        <f t="shared" si="7"/>
        <v>43.75</v>
      </c>
      <c r="T7" s="33">
        <f t="shared" si="8"/>
        <v>43.75</v>
      </c>
      <c r="U7" s="40">
        <f t="shared" si="9"/>
        <v>10</v>
      </c>
      <c r="V7" s="40">
        <f t="shared" si="10"/>
        <v>91.756358926048</v>
      </c>
      <c r="W7" s="42">
        <f t="shared" si="11"/>
        <v>2</v>
      </c>
      <c r="X7" s="29">
        <v>24</v>
      </c>
      <c r="Y7" s="43">
        <f t="shared" si="12"/>
        <v>0.0833333333333333</v>
      </c>
    </row>
    <row r="8" ht="24" customHeight="1" spans="1:25">
      <c r="A8" s="30" t="s">
        <v>295</v>
      </c>
      <c r="B8" s="34" t="s">
        <v>296</v>
      </c>
      <c r="C8" s="30" t="s">
        <v>192</v>
      </c>
      <c r="D8" s="32" t="s">
        <v>138</v>
      </c>
      <c r="E8" s="29">
        <v>70</v>
      </c>
      <c r="F8" s="33">
        <v>0</v>
      </c>
      <c r="G8" s="33">
        <f t="shared" si="0"/>
        <v>70</v>
      </c>
      <c r="H8" s="33">
        <f t="shared" si="1"/>
        <v>90.125</v>
      </c>
      <c r="I8" s="33">
        <f t="shared" si="13"/>
        <v>23.3009708737864</v>
      </c>
      <c r="J8" s="41">
        <v>3.85</v>
      </c>
      <c r="K8" s="33">
        <f t="shared" si="2"/>
        <v>3.86</v>
      </c>
      <c r="L8" s="33">
        <f t="shared" si="3"/>
        <v>44.8834196891192</v>
      </c>
      <c r="M8" s="33">
        <v>13.6</v>
      </c>
      <c r="N8" s="33">
        <f t="shared" si="4"/>
        <v>17.6</v>
      </c>
      <c r="O8" s="40">
        <f t="shared" si="5"/>
        <v>11.5909090909091</v>
      </c>
      <c r="P8" s="33">
        <f t="shared" si="6"/>
        <v>56.4743287800283</v>
      </c>
      <c r="Q8" s="29">
        <v>30</v>
      </c>
      <c r="R8" s="33">
        <v>3.91</v>
      </c>
      <c r="S8" s="33">
        <f t="shared" si="7"/>
        <v>33.91</v>
      </c>
      <c r="T8" s="33">
        <f t="shared" si="8"/>
        <v>43.75</v>
      </c>
      <c r="U8" s="40">
        <f t="shared" si="9"/>
        <v>7.75085714285714</v>
      </c>
      <c r="V8" s="40">
        <f t="shared" si="10"/>
        <v>87.5261567966718</v>
      </c>
      <c r="W8" s="42">
        <f t="shared" si="11"/>
        <v>3</v>
      </c>
      <c r="X8" s="29">
        <v>24</v>
      </c>
      <c r="Y8" s="43">
        <f t="shared" si="12"/>
        <v>0.125</v>
      </c>
    </row>
    <row r="9" ht="24" customHeight="1" spans="1:25">
      <c r="A9" s="30" t="s">
        <v>297</v>
      </c>
      <c r="B9" s="35" t="s">
        <v>298</v>
      </c>
      <c r="C9" s="30" t="s">
        <v>192</v>
      </c>
      <c r="D9" s="32" t="s">
        <v>138</v>
      </c>
      <c r="E9" s="29">
        <v>70</v>
      </c>
      <c r="F9" s="33">
        <v>7</v>
      </c>
      <c r="G9" s="33">
        <f t="shared" si="0"/>
        <v>77</v>
      </c>
      <c r="H9" s="33">
        <f t="shared" si="1"/>
        <v>90.125</v>
      </c>
      <c r="I9" s="33">
        <f t="shared" si="13"/>
        <v>25.631067961165</v>
      </c>
      <c r="J9" s="41">
        <v>3.74</v>
      </c>
      <c r="K9" s="33">
        <f t="shared" si="2"/>
        <v>3.86</v>
      </c>
      <c r="L9" s="33">
        <f t="shared" si="3"/>
        <v>43.6010362694301</v>
      </c>
      <c r="M9" s="33">
        <v>9.495</v>
      </c>
      <c r="N9" s="33">
        <f t="shared" si="4"/>
        <v>17.6</v>
      </c>
      <c r="O9" s="40">
        <f t="shared" si="5"/>
        <v>8.09232954545454</v>
      </c>
      <c r="P9" s="33">
        <f t="shared" si="6"/>
        <v>51.6933658148846</v>
      </c>
      <c r="Q9" s="29">
        <v>30</v>
      </c>
      <c r="R9" s="33">
        <v>10</v>
      </c>
      <c r="S9" s="33">
        <f t="shared" si="7"/>
        <v>40</v>
      </c>
      <c r="T9" s="33">
        <f t="shared" si="8"/>
        <v>43.75</v>
      </c>
      <c r="U9" s="40">
        <f t="shared" si="9"/>
        <v>9.14285714285714</v>
      </c>
      <c r="V9" s="40">
        <f t="shared" si="10"/>
        <v>86.4672909189067</v>
      </c>
      <c r="W9" s="42">
        <f t="shared" si="11"/>
        <v>4</v>
      </c>
      <c r="X9" s="29">
        <v>24</v>
      </c>
      <c r="Y9" s="43">
        <f t="shared" si="12"/>
        <v>0.166666666666667</v>
      </c>
    </row>
    <row r="10" ht="24" customHeight="1" spans="1:25">
      <c r="A10" s="30" t="s">
        <v>299</v>
      </c>
      <c r="B10" s="34" t="s">
        <v>300</v>
      </c>
      <c r="C10" s="30" t="s">
        <v>192</v>
      </c>
      <c r="D10" s="32" t="s">
        <v>138</v>
      </c>
      <c r="E10" s="29">
        <v>70</v>
      </c>
      <c r="F10" s="33">
        <v>0</v>
      </c>
      <c r="G10" s="33">
        <f t="shared" si="0"/>
        <v>70</v>
      </c>
      <c r="H10" s="33">
        <f t="shared" si="1"/>
        <v>90.125</v>
      </c>
      <c r="I10" s="33">
        <f t="shared" si="13"/>
        <v>23.3009708737864</v>
      </c>
      <c r="J10" s="41">
        <v>3.69</v>
      </c>
      <c r="K10" s="33">
        <f t="shared" si="2"/>
        <v>3.86</v>
      </c>
      <c r="L10" s="33">
        <f t="shared" si="3"/>
        <v>43.0181347150259</v>
      </c>
      <c r="M10" s="33">
        <v>13.875</v>
      </c>
      <c r="N10" s="33">
        <f t="shared" si="4"/>
        <v>17.6</v>
      </c>
      <c r="O10" s="40">
        <f t="shared" si="5"/>
        <v>11.8252840909091</v>
      </c>
      <c r="P10" s="33">
        <f t="shared" si="6"/>
        <v>54.843418805935</v>
      </c>
      <c r="Q10" s="29">
        <v>30</v>
      </c>
      <c r="R10" s="33">
        <v>6.25</v>
      </c>
      <c r="S10" s="33">
        <f t="shared" si="7"/>
        <v>36.25</v>
      </c>
      <c r="T10" s="33">
        <f t="shared" si="8"/>
        <v>43.75</v>
      </c>
      <c r="U10" s="40">
        <f t="shared" si="9"/>
        <v>8.28571428571429</v>
      </c>
      <c r="V10" s="40">
        <f t="shared" si="10"/>
        <v>86.4301039654357</v>
      </c>
      <c r="W10" s="42">
        <f t="shared" si="11"/>
        <v>5</v>
      </c>
      <c r="X10" s="29">
        <v>24</v>
      </c>
      <c r="Y10" s="43">
        <f t="shared" si="12"/>
        <v>0.208333333333333</v>
      </c>
    </row>
    <row r="11" ht="24" customHeight="1" spans="1:25">
      <c r="A11" s="30" t="s">
        <v>301</v>
      </c>
      <c r="B11" s="36" t="s">
        <v>302</v>
      </c>
      <c r="C11" s="30" t="s">
        <v>192</v>
      </c>
      <c r="D11" s="32" t="s">
        <v>138</v>
      </c>
      <c r="E11" s="29">
        <v>70</v>
      </c>
      <c r="F11" s="33">
        <v>12</v>
      </c>
      <c r="G11" s="33">
        <f t="shared" si="0"/>
        <v>82</v>
      </c>
      <c r="H11" s="33">
        <f t="shared" si="1"/>
        <v>90.125</v>
      </c>
      <c r="I11" s="33">
        <f t="shared" si="13"/>
        <v>27.2954230235784</v>
      </c>
      <c r="J11" s="41">
        <v>3.67</v>
      </c>
      <c r="K11" s="33">
        <f t="shared" si="2"/>
        <v>3.86</v>
      </c>
      <c r="L11" s="33">
        <f t="shared" si="3"/>
        <v>42.7849740932643</v>
      </c>
      <c r="M11" s="33">
        <v>8.875</v>
      </c>
      <c r="N11" s="33">
        <f t="shared" si="4"/>
        <v>17.6</v>
      </c>
      <c r="O11" s="40">
        <f t="shared" si="5"/>
        <v>7.56392045454546</v>
      </c>
      <c r="P11" s="33">
        <f t="shared" si="6"/>
        <v>50.3488945478097</v>
      </c>
      <c r="Q11" s="29">
        <v>30</v>
      </c>
      <c r="R11" s="33">
        <v>2</v>
      </c>
      <c r="S11" s="33">
        <f t="shared" si="7"/>
        <v>32</v>
      </c>
      <c r="T11" s="33">
        <f t="shared" si="8"/>
        <v>43.75</v>
      </c>
      <c r="U11" s="40">
        <f t="shared" si="9"/>
        <v>7.31428571428571</v>
      </c>
      <c r="V11" s="40">
        <f t="shared" si="10"/>
        <v>84.9586032856738</v>
      </c>
      <c r="W11" s="42">
        <f t="shared" si="11"/>
        <v>6</v>
      </c>
      <c r="X11" s="29">
        <v>24</v>
      </c>
      <c r="Y11" s="43">
        <f t="shared" si="12"/>
        <v>0.25</v>
      </c>
    </row>
    <row r="12" ht="24" customHeight="1" spans="1:25">
      <c r="A12" s="30" t="s">
        <v>303</v>
      </c>
      <c r="B12" s="36" t="s">
        <v>304</v>
      </c>
      <c r="C12" s="30" t="s">
        <v>192</v>
      </c>
      <c r="D12" s="32" t="s">
        <v>138</v>
      </c>
      <c r="E12" s="29">
        <v>70</v>
      </c>
      <c r="F12" s="33">
        <v>11.75</v>
      </c>
      <c r="G12" s="33">
        <f t="shared" si="0"/>
        <v>81.75</v>
      </c>
      <c r="H12" s="33">
        <f t="shared" si="1"/>
        <v>90.125</v>
      </c>
      <c r="I12" s="33">
        <f t="shared" si="13"/>
        <v>27.2122052704577</v>
      </c>
      <c r="J12" s="41">
        <v>3.72</v>
      </c>
      <c r="K12" s="33">
        <f t="shared" si="2"/>
        <v>3.86</v>
      </c>
      <c r="L12" s="33">
        <f t="shared" si="3"/>
        <v>43.3678756476684</v>
      </c>
      <c r="M12" s="33">
        <v>6.6</v>
      </c>
      <c r="N12" s="33">
        <f t="shared" si="4"/>
        <v>17.6</v>
      </c>
      <c r="O12" s="40">
        <f t="shared" si="5"/>
        <v>5.625</v>
      </c>
      <c r="P12" s="33">
        <f t="shared" si="6"/>
        <v>48.9928756476684</v>
      </c>
      <c r="Q12" s="29">
        <v>30</v>
      </c>
      <c r="R12" s="33">
        <v>5.91</v>
      </c>
      <c r="S12" s="33">
        <f t="shared" si="7"/>
        <v>35.91</v>
      </c>
      <c r="T12" s="33">
        <f t="shared" si="8"/>
        <v>43.75</v>
      </c>
      <c r="U12" s="40">
        <f t="shared" si="9"/>
        <v>8.208</v>
      </c>
      <c r="V12" s="40">
        <f t="shared" si="10"/>
        <v>84.4130809181261</v>
      </c>
      <c r="W12" s="42">
        <f t="shared" si="11"/>
        <v>7</v>
      </c>
      <c r="X12" s="29">
        <v>24</v>
      </c>
      <c r="Y12" s="43">
        <f t="shared" si="12"/>
        <v>0.291666666666667</v>
      </c>
    </row>
    <row r="13" ht="24" customHeight="1" spans="1:25">
      <c r="A13" s="30" t="s">
        <v>305</v>
      </c>
      <c r="B13" s="34" t="s">
        <v>306</v>
      </c>
      <c r="C13" s="30" t="s">
        <v>192</v>
      </c>
      <c r="D13" s="32" t="s">
        <v>138</v>
      </c>
      <c r="E13" s="29">
        <v>70</v>
      </c>
      <c r="F13" s="33">
        <v>6.625</v>
      </c>
      <c r="G13" s="33">
        <f t="shared" si="0"/>
        <v>76.625</v>
      </c>
      <c r="H13" s="33">
        <f t="shared" si="1"/>
        <v>90.125</v>
      </c>
      <c r="I13" s="33">
        <f t="shared" si="13"/>
        <v>25.506241331484</v>
      </c>
      <c r="J13" s="41">
        <v>3.41</v>
      </c>
      <c r="K13" s="33">
        <f t="shared" si="2"/>
        <v>3.86</v>
      </c>
      <c r="L13" s="33">
        <f t="shared" si="3"/>
        <v>39.7538860103627</v>
      </c>
      <c r="M13" s="33">
        <v>13.2</v>
      </c>
      <c r="N13" s="33">
        <f t="shared" si="4"/>
        <v>17.6</v>
      </c>
      <c r="O13" s="40">
        <f t="shared" si="5"/>
        <v>11.25</v>
      </c>
      <c r="P13" s="33">
        <f t="shared" si="6"/>
        <v>51.0038860103627</v>
      </c>
      <c r="Q13" s="29">
        <v>30</v>
      </c>
      <c r="R13" s="33">
        <v>2</v>
      </c>
      <c r="S13" s="33">
        <f t="shared" si="7"/>
        <v>32</v>
      </c>
      <c r="T13" s="33">
        <f t="shared" si="8"/>
        <v>43.75</v>
      </c>
      <c r="U13" s="40">
        <f t="shared" si="9"/>
        <v>7.31428571428571</v>
      </c>
      <c r="V13" s="40">
        <f t="shared" si="10"/>
        <v>83.8244130561324</v>
      </c>
      <c r="W13" s="42">
        <f t="shared" si="11"/>
        <v>8</v>
      </c>
      <c r="X13" s="29">
        <v>24</v>
      </c>
      <c r="Y13" s="43">
        <f t="shared" si="12"/>
        <v>0.333333333333333</v>
      </c>
    </row>
    <row r="14" ht="24" customHeight="1" spans="1:25">
      <c r="A14" s="30" t="s">
        <v>307</v>
      </c>
      <c r="B14" s="35" t="s">
        <v>308</v>
      </c>
      <c r="C14" s="30" t="s">
        <v>192</v>
      </c>
      <c r="D14" s="32" t="s">
        <v>138</v>
      </c>
      <c r="E14" s="29">
        <v>70</v>
      </c>
      <c r="F14" s="33">
        <v>5.5</v>
      </c>
      <c r="G14" s="33">
        <f t="shared" si="0"/>
        <v>75.5</v>
      </c>
      <c r="H14" s="33">
        <f t="shared" si="1"/>
        <v>90.125</v>
      </c>
      <c r="I14" s="33">
        <f t="shared" si="13"/>
        <v>25.1317614424411</v>
      </c>
      <c r="J14" s="41">
        <v>3.74</v>
      </c>
      <c r="K14" s="33">
        <f t="shared" si="2"/>
        <v>3.86</v>
      </c>
      <c r="L14" s="33">
        <f t="shared" si="3"/>
        <v>43.6010362694301</v>
      </c>
      <c r="M14" s="33">
        <v>7.8</v>
      </c>
      <c r="N14" s="33">
        <f t="shared" si="4"/>
        <v>17.6</v>
      </c>
      <c r="O14" s="40">
        <f t="shared" si="5"/>
        <v>6.64772727272727</v>
      </c>
      <c r="P14" s="33">
        <f t="shared" si="6"/>
        <v>50.2487635421573</v>
      </c>
      <c r="Q14" s="29">
        <v>30</v>
      </c>
      <c r="R14" s="33">
        <v>6</v>
      </c>
      <c r="S14" s="33">
        <f t="shared" si="7"/>
        <v>36</v>
      </c>
      <c r="T14" s="33">
        <f t="shared" si="8"/>
        <v>43.75</v>
      </c>
      <c r="U14" s="40">
        <f t="shared" si="9"/>
        <v>8.22857142857143</v>
      </c>
      <c r="V14" s="40">
        <f t="shared" si="10"/>
        <v>83.6090964131698</v>
      </c>
      <c r="W14" s="42">
        <f t="shared" si="11"/>
        <v>9</v>
      </c>
      <c r="X14" s="29">
        <v>24</v>
      </c>
      <c r="Y14" s="43">
        <f t="shared" si="12"/>
        <v>0.375</v>
      </c>
    </row>
    <row r="15" ht="24" customHeight="1" spans="1:25">
      <c r="A15" s="30" t="s">
        <v>309</v>
      </c>
      <c r="B15" s="35" t="s">
        <v>310</v>
      </c>
      <c r="C15" s="30" t="s">
        <v>192</v>
      </c>
      <c r="D15" s="32" t="s">
        <v>138</v>
      </c>
      <c r="E15" s="29">
        <v>70</v>
      </c>
      <c r="F15" s="33">
        <v>11.125</v>
      </c>
      <c r="G15" s="33">
        <f t="shared" si="0"/>
        <v>81.125</v>
      </c>
      <c r="H15" s="33">
        <f t="shared" si="1"/>
        <v>90.125</v>
      </c>
      <c r="I15" s="33">
        <f t="shared" si="13"/>
        <v>27.004160887656</v>
      </c>
      <c r="J15" s="41">
        <v>3.64</v>
      </c>
      <c r="K15" s="33">
        <f t="shared" si="2"/>
        <v>3.86</v>
      </c>
      <c r="L15" s="33">
        <f t="shared" si="3"/>
        <v>42.4352331606218</v>
      </c>
      <c r="M15" s="33">
        <v>6.8</v>
      </c>
      <c r="N15" s="33">
        <f t="shared" si="4"/>
        <v>17.6</v>
      </c>
      <c r="O15" s="40">
        <f t="shared" si="5"/>
        <v>5.79545454545454</v>
      </c>
      <c r="P15" s="33">
        <f t="shared" si="6"/>
        <v>48.2306877060763</v>
      </c>
      <c r="Q15" s="29">
        <v>30</v>
      </c>
      <c r="R15" s="33">
        <v>3</v>
      </c>
      <c r="S15" s="33">
        <f t="shared" si="7"/>
        <v>33</v>
      </c>
      <c r="T15" s="33">
        <f t="shared" si="8"/>
        <v>43.75</v>
      </c>
      <c r="U15" s="40">
        <f t="shared" si="9"/>
        <v>7.54285714285714</v>
      </c>
      <c r="V15" s="40">
        <f t="shared" si="10"/>
        <v>82.7777057365894</v>
      </c>
      <c r="W15" s="42">
        <f t="shared" si="11"/>
        <v>10</v>
      </c>
      <c r="X15" s="29">
        <v>24</v>
      </c>
      <c r="Y15" s="43">
        <f t="shared" si="12"/>
        <v>0.416666666666667</v>
      </c>
    </row>
    <row r="16" ht="24" customHeight="1" spans="1:25">
      <c r="A16" s="30" t="s">
        <v>311</v>
      </c>
      <c r="B16" s="35" t="s">
        <v>312</v>
      </c>
      <c r="C16" s="30" t="s">
        <v>192</v>
      </c>
      <c r="D16" s="32" t="s">
        <v>138</v>
      </c>
      <c r="E16" s="29">
        <v>70</v>
      </c>
      <c r="F16" s="33">
        <v>11</v>
      </c>
      <c r="G16" s="33">
        <f t="shared" si="0"/>
        <v>81</v>
      </c>
      <c r="H16" s="33">
        <f t="shared" si="1"/>
        <v>90.125</v>
      </c>
      <c r="I16" s="33">
        <f t="shared" si="13"/>
        <v>26.9625520110957</v>
      </c>
      <c r="J16" s="41">
        <v>3.4</v>
      </c>
      <c r="K16" s="33">
        <f t="shared" si="2"/>
        <v>3.86</v>
      </c>
      <c r="L16" s="33">
        <f t="shared" si="3"/>
        <v>39.6373056994819</v>
      </c>
      <c r="M16" s="33">
        <v>8.6</v>
      </c>
      <c r="N16" s="33">
        <f t="shared" si="4"/>
        <v>17.6</v>
      </c>
      <c r="O16" s="40">
        <f t="shared" si="5"/>
        <v>7.32954545454545</v>
      </c>
      <c r="P16" s="33">
        <f t="shared" si="6"/>
        <v>46.9668511540273</v>
      </c>
      <c r="Q16" s="29">
        <v>30</v>
      </c>
      <c r="R16" s="33">
        <v>7</v>
      </c>
      <c r="S16" s="33">
        <f t="shared" si="7"/>
        <v>37</v>
      </c>
      <c r="T16" s="33">
        <f t="shared" si="8"/>
        <v>43.75</v>
      </c>
      <c r="U16" s="40">
        <f t="shared" si="9"/>
        <v>8.45714285714286</v>
      </c>
      <c r="V16" s="40">
        <f t="shared" si="10"/>
        <v>82.3865460222659</v>
      </c>
      <c r="W16" s="42">
        <f t="shared" si="11"/>
        <v>11</v>
      </c>
      <c r="X16" s="29">
        <v>24</v>
      </c>
      <c r="Y16" s="43">
        <f t="shared" si="12"/>
        <v>0.458333333333333</v>
      </c>
    </row>
    <row r="17" ht="24" customHeight="1" spans="1:25">
      <c r="A17" s="30" t="s">
        <v>313</v>
      </c>
      <c r="B17" s="35" t="s">
        <v>314</v>
      </c>
      <c r="C17" s="30" t="s">
        <v>192</v>
      </c>
      <c r="D17" s="32" t="s">
        <v>138</v>
      </c>
      <c r="E17" s="29">
        <v>70</v>
      </c>
      <c r="F17" s="33">
        <v>9.875</v>
      </c>
      <c r="G17" s="33">
        <f t="shared" si="0"/>
        <v>79.875</v>
      </c>
      <c r="H17" s="33">
        <f t="shared" si="1"/>
        <v>90.125</v>
      </c>
      <c r="I17" s="33">
        <f t="shared" si="13"/>
        <v>26.5880721220527</v>
      </c>
      <c r="J17" s="41">
        <v>3.74</v>
      </c>
      <c r="K17" s="33">
        <f t="shared" si="2"/>
        <v>3.86</v>
      </c>
      <c r="L17" s="33">
        <f t="shared" si="3"/>
        <v>43.6010362694301</v>
      </c>
      <c r="M17" s="33">
        <v>3.51</v>
      </c>
      <c r="N17" s="33">
        <f t="shared" si="4"/>
        <v>17.6</v>
      </c>
      <c r="O17" s="40">
        <f t="shared" si="5"/>
        <v>2.99147727272727</v>
      </c>
      <c r="P17" s="33">
        <f t="shared" si="6"/>
        <v>46.5925135421573</v>
      </c>
      <c r="Q17" s="29">
        <v>30</v>
      </c>
      <c r="R17" s="33">
        <v>6.25</v>
      </c>
      <c r="S17" s="33">
        <f t="shared" si="7"/>
        <v>36.25</v>
      </c>
      <c r="T17" s="33">
        <f t="shared" si="8"/>
        <v>43.75</v>
      </c>
      <c r="U17" s="40">
        <f t="shared" si="9"/>
        <v>8.28571428571429</v>
      </c>
      <c r="V17" s="40">
        <f t="shared" si="10"/>
        <v>81.4662999499243</v>
      </c>
      <c r="W17" s="42">
        <f t="shared" si="11"/>
        <v>12</v>
      </c>
      <c r="X17" s="29">
        <v>24</v>
      </c>
      <c r="Y17" s="43">
        <f t="shared" si="12"/>
        <v>0.5</v>
      </c>
    </row>
    <row r="18" ht="24" customHeight="1" spans="1:25">
      <c r="A18" s="30" t="s">
        <v>315</v>
      </c>
      <c r="B18" s="35" t="s">
        <v>316</v>
      </c>
      <c r="C18" s="30" t="s">
        <v>192</v>
      </c>
      <c r="D18" s="32" t="s">
        <v>138</v>
      </c>
      <c r="E18" s="29">
        <v>70</v>
      </c>
      <c r="F18" s="33">
        <v>8.5</v>
      </c>
      <c r="G18" s="33">
        <f t="shared" si="0"/>
        <v>78.5</v>
      </c>
      <c r="H18" s="33">
        <f t="shared" si="1"/>
        <v>90.125</v>
      </c>
      <c r="I18" s="33">
        <f t="shared" si="13"/>
        <v>26.130374479889</v>
      </c>
      <c r="J18" s="41">
        <v>3.64</v>
      </c>
      <c r="K18" s="33">
        <f t="shared" si="2"/>
        <v>3.86</v>
      </c>
      <c r="L18" s="33">
        <f t="shared" si="3"/>
        <v>42.4352331606218</v>
      </c>
      <c r="M18" s="33">
        <v>3.1</v>
      </c>
      <c r="N18" s="33">
        <f t="shared" si="4"/>
        <v>17.6</v>
      </c>
      <c r="O18" s="40">
        <f t="shared" si="5"/>
        <v>2.64204545454545</v>
      </c>
      <c r="P18" s="33">
        <f t="shared" si="6"/>
        <v>45.0772786151672</v>
      </c>
      <c r="Q18" s="29">
        <v>30</v>
      </c>
      <c r="R18" s="33">
        <v>4.5</v>
      </c>
      <c r="S18" s="33">
        <f t="shared" si="7"/>
        <v>34.5</v>
      </c>
      <c r="T18" s="33">
        <f t="shared" si="8"/>
        <v>43.75</v>
      </c>
      <c r="U18" s="40">
        <f t="shared" si="9"/>
        <v>7.88571428571429</v>
      </c>
      <c r="V18" s="40">
        <f t="shared" si="10"/>
        <v>79.0933673807705</v>
      </c>
      <c r="W18" s="42">
        <f t="shared" si="11"/>
        <v>13</v>
      </c>
      <c r="X18" s="29">
        <v>24</v>
      </c>
      <c r="Y18" s="43">
        <f t="shared" si="12"/>
        <v>0.541666666666667</v>
      </c>
    </row>
    <row r="19" ht="24" customHeight="1" spans="1:25">
      <c r="A19" s="30" t="s">
        <v>317</v>
      </c>
      <c r="B19" s="35" t="s">
        <v>318</v>
      </c>
      <c r="C19" s="30" t="s">
        <v>192</v>
      </c>
      <c r="D19" s="32" t="s">
        <v>138</v>
      </c>
      <c r="E19" s="29">
        <v>70</v>
      </c>
      <c r="F19" s="33">
        <v>12.875</v>
      </c>
      <c r="G19" s="33">
        <f t="shared" si="0"/>
        <v>82.875</v>
      </c>
      <c r="H19" s="33">
        <f t="shared" si="1"/>
        <v>90.125</v>
      </c>
      <c r="I19" s="33">
        <f t="shared" si="13"/>
        <v>27.5866851595007</v>
      </c>
      <c r="J19" s="41">
        <v>3.56</v>
      </c>
      <c r="K19" s="33">
        <f t="shared" si="2"/>
        <v>3.86</v>
      </c>
      <c r="L19" s="33">
        <f t="shared" si="3"/>
        <v>41.5025906735751</v>
      </c>
      <c r="M19" s="33">
        <v>2.91</v>
      </c>
      <c r="N19" s="33">
        <f t="shared" si="4"/>
        <v>17.6</v>
      </c>
      <c r="O19" s="40">
        <f t="shared" si="5"/>
        <v>2.48011363636364</v>
      </c>
      <c r="P19" s="33">
        <f t="shared" si="6"/>
        <v>43.9827043099388</v>
      </c>
      <c r="Q19" s="29">
        <v>30</v>
      </c>
      <c r="R19" s="33">
        <v>2.25</v>
      </c>
      <c r="S19" s="33">
        <f t="shared" si="7"/>
        <v>32.25</v>
      </c>
      <c r="T19" s="33">
        <f t="shared" si="8"/>
        <v>43.75</v>
      </c>
      <c r="U19" s="40">
        <f t="shared" si="9"/>
        <v>7.37142857142857</v>
      </c>
      <c r="V19" s="40">
        <f t="shared" si="10"/>
        <v>78.9408180408681</v>
      </c>
      <c r="W19" s="42">
        <f t="shared" si="11"/>
        <v>14</v>
      </c>
      <c r="X19" s="29">
        <v>24</v>
      </c>
      <c r="Y19" s="43">
        <f t="shared" si="12"/>
        <v>0.583333333333333</v>
      </c>
    </row>
    <row r="20" ht="24" customHeight="1" spans="1:25">
      <c r="A20" s="30" t="s">
        <v>319</v>
      </c>
      <c r="B20" s="35" t="s">
        <v>320</v>
      </c>
      <c r="C20" s="30" t="s">
        <v>192</v>
      </c>
      <c r="D20" s="32" t="s">
        <v>138</v>
      </c>
      <c r="E20" s="29">
        <v>70</v>
      </c>
      <c r="F20" s="33">
        <v>6.25</v>
      </c>
      <c r="G20" s="33">
        <f t="shared" si="0"/>
        <v>76.25</v>
      </c>
      <c r="H20" s="33">
        <f t="shared" si="1"/>
        <v>90.125</v>
      </c>
      <c r="I20" s="33">
        <f t="shared" si="13"/>
        <v>25.381414701803</v>
      </c>
      <c r="J20" s="41">
        <v>3.63</v>
      </c>
      <c r="K20" s="33">
        <f t="shared" si="2"/>
        <v>3.86</v>
      </c>
      <c r="L20" s="33">
        <f t="shared" si="3"/>
        <v>42.3186528497409</v>
      </c>
      <c r="M20" s="33">
        <v>2.08</v>
      </c>
      <c r="N20" s="33">
        <f t="shared" si="4"/>
        <v>17.6</v>
      </c>
      <c r="O20" s="40">
        <f t="shared" si="5"/>
        <v>1.77272727272727</v>
      </c>
      <c r="P20" s="33">
        <f t="shared" si="6"/>
        <v>44.0913801224682</v>
      </c>
      <c r="Q20" s="29">
        <v>30</v>
      </c>
      <c r="R20" s="33">
        <v>6.75</v>
      </c>
      <c r="S20" s="33">
        <f t="shared" si="7"/>
        <v>36.75</v>
      </c>
      <c r="T20" s="33">
        <f t="shared" si="8"/>
        <v>43.75</v>
      </c>
      <c r="U20" s="40">
        <f t="shared" si="9"/>
        <v>8.4</v>
      </c>
      <c r="V20" s="40">
        <f t="shared" si="10"/>
        <v>77.8727948242712</v>
      </c>
      <c r="W20" s="42">
        <f t="shared" si="11"/>
        <v>15</v>
      </c>
      <c r="X20" s="29">
        <v>24</v>
      </c>
      <c r="Y20" s="43">
        <f t="shared" si="12"/>
        <v>0.625</v>
      </c>
    </row>
    <row r="21" ht="24" customHeight="1" spans="1:25">
      <c r="A21" s="30" t="s">
        <v>321</v>
      </c>
      <c r="B21" s="34" t="s">
        <v>322</v>
      </c>
      <c r="C21" s="30" t="s">
        <v>192</v>
      </c>
      <c r="D21" s="32" t="s">
        <v>138</v>
      </c>
      <c r="E21" s="29">
        <v>70</v>
      </c>
      <c r="F21" s="33">
        <v>10.125</v>
      </c>
      <c r="G21" s="33">
        <f t="shared" si="0"/>
        <v>80.125</v>
      </c>
      <c r="H21" s="33">
        <f t="shared" si="1"/>
        <v>90.125</v>
      </c>
      <c r="I21" s="33">
        <f t="shared" si="13"/>
        <v>26.6712898751734</v>
      </c>
      <c r="J21" s="41">
        <v>3.47</v>
      </c>
      <c r="K21" s="33">
        <f t="shared" si="2"/>
        <v>3.86</v>
      </c>
      <c r="L21" s="33">
        <f t="shared" si="3"/>
        <v>40.4533678756477</v>
      </c>
      <c r="M21" s="33">
        <v>2.6</v>
      </c>
      <c r="N21" s="33">
        <f t="shared" si="4"/>
        <v>17.6</v>
      </c>
      <c r="O21" s="40">
        <f t="shared" si="5"/>
        <v>2.21590909090909</v>
      </c>
      <c r="P21" s="33">
        <f t="shared" si="6"/>
        <v>42.6692769665568</v>
      </c>
      <c r="Q21" s="29">
        <v>30</v>
      </c>
      <c r="R21" s="33">
        <v>7</v>
      </c>
      <c r="S21" s="33">
        <v>37</v>
      </c>
      <c r="T21" s="33">
        <f t="shared" si="8"/>
        <v>43.75</v>
      </c>
      <c r="U21" s="40">
        <f t="shared" si="9"/>
        <v>8.45714285714286</v>
      </c>
      <c r="V21" s="40">
        <f t="shared" si="10"/>
        <v>77.7977096988731</v>
      </c>
      <c r="W21" s="42">
        <f t="shared" si="11"/>
        <v>16</v>
      </c>
      <c r="X21" s="29">
        <v>24</v>
      </c>
      <c r="Y21" s="43">
        <f t="shared" si="12"/>
        <v>0.666666666666667</v>
      </c>
    </row>
    <row r="22" ht="24" customHeight="1" spans="1:25">
      <c r="A22" s="30" t="s">
        <v>323</v>
      </c>
      <c r="B22" s="35" t="s">
        <v>324</v>
      </c>
      <c r="C22" s="30" t="s">
        <v>192</v>
      </c>
      <c r="D22" s="32" t="s">
        <v>138</v>
      </c>
      <c r="E22" s="29">
        <v>70</v>
      </c>
      <c r="F22" s="33">
        <v>0</v>
      </c>
      <c r="G22" s="33">
        <f t="shared" si="0"/>
        <v>70</v>
      </c>
      <c r="H22" s="33">
        <f t="shared" si="1"/>
        <v>90.125</v>
      </c>
      <c r="I22" s="33">
        <f t="shared" si="13"/>
        <v>23.3009708737864</v>
      </c>
      <c r="J22" s="41">
        <v>3.75</v>
      </c>
      <c r="K22" s="33">
        <f t="shared" si="2"/>
        <v>3.86</v>
      </c>
      <c r="L22" s="33">
        <f t="shared" si="3"/>
        <v>43.7176165803109</v>
      </c>
      <c r="M22" s="33">
        <v>1</v>
      </c>
      <c r="N22" s="33">
        <f t="shared" si="4"/>
        <v>17.6</v>
      </c>
      <c r="O22" s="40">
        <f t="shared" si="5"/>
        <v>0.852272727272727</v>
      </c>
      <c r="P22" s="33">
        <f t="shared" si="6"/>
        <v>44.5698893075836</v>
      </c>
      <c r="Q22" s="29">
        <v>30</v>
      </c>
      <c r="R22" s="33">
        <v>1.5</v>
      </c>
      <c r="S22" s="33">
        <f t="shared" ref="S22:S29" si="14">Q22+R22</f>
        <v>31.5</v>
      </c>
      <c r="T22" s="33">
        <f t="shared" si="8"/>
        <v>43.75</v>
      </c>
      <c r="U22" s="40">
        <f t="shared" si="9"/>
        <v>7.2</v>
      </c>
      <c r="V22" s="40">
        <f t="shared" si="10"/>
        <v>75.07086018137</v>
      </c>
      <c r="W22" s="42">
        <f t="shared" si="11"/>
        <v>17</v>
      </c>
      <c r="X22" s="29">
        <v>24</v>
      </c>
      <c r="Y22" s="43">
        <f t="shared" si="12"/>
        <v>0.708333333333333</v>
      </c>
    </row>
    <row r="23" ht="24" customHeight="1" spans="1:25">
      <c r="A23" s="30" t="s">
        <v>325</v>
      </c>
      <c r="B23" s="36" t="s">
        <v>326</v>
      </c>
      <c r="C23" s="30" t="s">
        <v>192</v>
      </c>
      <c r="D23" s="32" t="s">
        <v>138</v>
      </c>
      <c r="E23" s="29">
        <v>70</v>
      </c>
      <c r="F23" s="33">
        <v>5.375</v>
      </c>
      <c r="G23" s="33">
        <f t="shared" si="0"/>
        <v>75.375</v>
      </c>
      <c r="H23" s="33">
        <f t="shared" si="1"/>
        <v>90.125</v>
      </c>
      <c r="I23" s="33">
        <f t="shared" si="13"/>
        <v>25.0901525658807</v>
      </c>
      <c r="J23" s="41">
        <v>3.53</v>
      </c>
      <c r="K23" s="33">
        <f t="shared" si="2"/>
        <v>3.86</v>
      </c>
      <c r="L23" s="33">
        <f t="shared" si="3"/>
        <v>41.1528497409326</v>
      </c>
      <c r="M23" s="33">
        <v>1.675</v>
      </c>
      <c r="N23" s="33">
        <f t="shared" si="4"/>
        <v>17.6</v>
      </c>
      <c r="O23" s="40">
        <f t="shared" si="5"/>
        <v>1.42755681818182</v>
      </c>
      <c r="P23" s="33">
        <f t="shared" si="6"/>
        <v>42.5804065591145</v>
      </c>
      <c r="Q23" s="29">
        <v>30</v>
      </c>
      <c r="R23" s="33">
        <v>2</v>
      </c>
      <c r="S23" s="33">
        <f t="shared" si="14"/>
        <v>32</v>
      </c>
      <c r="T23" s="33">
        <f t="shared" si="8"/>
        <v>43.75</v>
      </c>
      <c r="U23" s="40">
        <f t="shared" si="9"/>
        <v>7.31428571428571</v>
      </c>
      <c r="V23" s="40">
        <f t="shared" si="10"/>
        <v>74.9848448392809</v>
      </c>
      <c r="W23" s="42">
        <f t="shared" si="11"/>
        <v>18</v>
      </c>
      <c r="X23" s="29">
        <v>24</v>
      </c>
      <c r="Y23" s="43">
        <f t="shared" si="12"/>
        <v>0.75</v>
      </c>
    </row>
    <row r="24" ht="24" customHeight="1" spans="1:25">
      <c r="A24" s="30" t="s">
        <v>327</v>
      </c>
      <c r="B24" s="35" t="s">
        <v>328</v>
      </c>
      <c r="C24" s="30" t="s">
        <v>192</v>
      </c>
      <c r="D24" s="32" t="s">
        <v>138</v>
      </c>
      <c r="E24" s="29">
        <v>70</v>
      </c>
      <c r="F24" s="33">
        <v>8.875</v>
      </c>
      <c r="G24" s="33">
        <f t="shared" si="0"/>
        <v>78.875</v>
      </c>
      <c r="H24" s="33">
        <f t="shared" si="1"/>
        <v>90.125</v>
      </c>
      <c r="I24" s="33">
        <f t="shared" si="13"/>
        <v>26.25520110957</v>
      </c>
      <c r="J24" s="41">
        <v>3.44</v>
      </c>
      <c r="K24" s="33">
        <f t="shared" si="2"/>
        <v>3.86</v>
      </c>
      <c r="L24" s="33">
        <f t="shared" si="3"/>
        <v>40.1036269430052</v>
      </c>
      <c r="M24" s="33">
        <v>1.1</v>
      </c>
      <c r="N24" s="33">
        <f t="shared" si="4"/>
        <v>17.6</v>
      </c>
      <c r="O24" s="40">
        <f t="shared" si="5"/>
        <v>0.9375</v>
      </c>
      <c r="P24" s="33">
        <f t="shared" si="6"/>
        <v>41.0411269430052</v>
      </c>
      <c r="Q24" s="29">
        <v>30</v>
      </c>
      <c r="R24" s="33">
        <v>3.5</v>
      </c>
      <c r="S24" s="33">
        <f t="shared" si="14"/>
        <v>33.5</v>
      </c>
      <c r="T24" s="33">
        <f t="shared" si="8"/>
        <v>43.75</v>
      </c>
      <c r="U24" s="40">
        <f t="shared" si="9"/>
        <v>7.65714285714286</v>
      </c>
      <c r="V24" s="40">
        <f t="shared" si="10"/>
        <v>74.9534709097181</v>
      </c>
      <c r="W24" s="42">
        <f t="shared" si="11"/>
        <v>19</v>
      </c>
      <c r="X24" s="29">
        <v>24</v>
      </c>
      <c r="Y24" s="43">
        <f t="shared" si="12"/>
        <v>0.791666666666667</v>
      </c>
    </row>
    <row r="25" ht="24" customHeight="1" spans="1:25">
      <c r="A25" s="30" t="s">
        <v>329</v>
      </c>
      <c r="B25" s="35" t="s">
        <v>330</v>
      </c>
      <c r="C25" s="30" t="s">
        <v>192</v>
      </c>
      <c r="D25" s="32" t="s">
        <v>138</v>
      </c>
      <c r="E25" s="29">
        <v>70</v>
      </c>
      <c r="F25" s="33">
        <v>1.75</v>
      </c>
      <c r="G25" s="33">
        <f t="shared" si="0"/>
        <v>71.75</v>
      </c>
      <c r="H25" s="33">
        <f t="shared" si="1"/>
        <v>90.125</v>
      </c>
      <c r="I25" s="33">
        <f t="shared" si="13"/>
        <v>23.8834951456311</v>
      </c>
      <c r="J25" s="41">
        <v>3.43</v>
      </c>
      <c r="K25" s="33">
        <f t="shared" si="2"/>
        <v>3.86</v>
      </c>
      <c r="L25" s="33">
        <f t="shared" si="3"/>
        <v>39.9870466321244</v>
      </c>
      <c r="M25" s="33">
        <v>2.6</v>
      </c>
      <c r="N25" s="33">
        <f t="shared" si="4"/>
        <v>17.6</v>
      </c>
      <c r="O25" s="40">
        <f t="shared" si="5"/>
        <v>2.21590909090909</v>
      </c>
      <c r="P25" s="33">
        <f t="shared" si="6"/>
        <v>42.2029557230334</v>
      </c>
      <c r="Q25" s="29">
        <v>30</v>
      </c>
      <c r="R25" s="33">
        <v>8</v>
      </c>
      <c r="S25" s="33">
        <f t="shared" si="14"/>
        <v>38</v>
      </c>
      <c r="T25" s="33">
        <f t="shared" si="8"/>
        <v>43.75</v>
      </c>
      <c r="U25" s="40">
        <f t="shared" si="9"/>
        <v>8.68571428571429</v>
      </c>
      <c r="V25" s="40">
        <f t="shared" si="10"/>
        <v>74.7721651543788</v>
      </c>
      <c r="W25" s="42">
        <f t="shared" si="11"/>
        <v>20</v>
      </c>
      <c r="X25" s="29">
        <v>24</v>
      </c>
      <c r="Y25" s="43">
        <f t="shared" si="12"/>
        <v>0.833333333333333</v>
      </c>
    </row>
    <row r="26" ht="24" customHeight="1" spans="1:25">
      <c r="A26" s="30" t="s">
        <v>331</v>
      </c>
      <c r="B26" s="35" t="s">
        <v>332</v>
      </c>
      <c r="C26" s="30" t="s">
        <v>192</v>
      </c>
      <c r="D26" s="32" t="s">
        <v>138</v>
      </c>
      <c r="E26" s="29">
        <v>70</v>
      </c>
      <c r="F26" s="33">
        <v>5.5</v>
      </c>
      <c r="G26" s="33">
        <f t="shared" si="0"/>
        <v>75.5</v>
      </c>
      <c r="H26" s="33">
        <f t="shared" si="1"/>
        <v>90.125</v>
      </c>
      <c r="I26" s="33">
        <f t="shared" si="13"/>
        <v>25.1317614424411</v>
      </c>
      <c r="J26" s="41">
        <v>3.65</v>
      </c>
      <c r="K26" s="33">
        <f t="shared" si="2"/>
        <v>3.86</v>
      </c>
      <c r="L26" s="33">
        <f t="shared" si="3"/>
        <v>42.5518134715026</v>
      </c>
      <c r="M26" s="33">
        <v>0</v>
      </c>
      <c r="N26" s="33">
        <f t="shared" si="4"/>
        <v>17.6</v>
      </c>
      <c r="O26" s="40">
        <f t="shared" si="5"/>
        <v>0</v>
      </c>
      <c r="P26" s="33">
        <f t="shared" si="6"/>
        <v>42.5518134715026</v>
      </c>
      <c r="Q26" s="29">
        <v>30</v>
      </c>
      <c r="R26" s="33">
        <v>1</v>
      </c>
      <c r="S26" s="33">
        <f t="shared" si="14"/>
        <v>31</v>
      </c>
      <c r="T26" s="33">
        <f t="shared" si="8"/>
        <v>43.75</v>
      </c>
      <c r="U26" s="40">
        <f t="shared" si="9"/>
        <v>7.08571428571429</v>
      </c>
      <c r="V26" s="40">
        <f t="shared" si="10"/>
        <v>74.769289199658</v>
      </c>
      <c r="W26" s="42">
        <f t="shared" si="11"/>
        <v>21</v>
      </c>
      <c r="X26" s="29">
        <v>24</v>
      </c>
      <c r="Y26" s="43">
        <f t="shared" si="12"/>
        <v>0.875</v>
      </c>
    </row>
    <row r="27" ht="24" customHeight="1" spans="1:25">
      <c r="A27" s="30" t="s">
        <v>333</v>
      </c>
      <c r="B27" s="36" t="s">
        <v>334</v>
      </c>
      <c r="C27" s="30" t="s">
        <v>192</v>
      </c>
      <c r="D27" s="32" t="s">
        <v>138</v>
      </c>
      <c r="E27" s="29">
        <v>70</v>
      </c>
      <c r="F27" s="33">
        <v>2</v>
      </c>
      <c r="G27" s="33">
        <f t="shared" si="0"/>
        <v>72</v>
      </c>
      <c r="H27" s="33">
        <f t="shared" si="1"/>
        <v>90.125</v>
      </c>
      <c r="I27" s="33">
        <f t="shared" si="13"/>
        <v>23.9667128987517</v>
      </c>
      <c r="J27" s="41">
        <v>3.6</v>
      </c>
      <c r="K27" s="33">
        <f t="shared" si="2"/>
        <v>3.86</v>
      </c>
      <c r="L27" s="33">
        <f t="shared" si="3"/>
        <v>41.9689119170985</v>
      </c>
      <c r="M27" s="33">
        <v>1.3</v>
      </c>
      <c r="N27" s="33">
        <f t="shared" si="4"/>
        <v>17.6</v>
      </c>
      <c r="O27" s="40">
        <f t="shared" si="5"/>
        <v>1.10795454545455</v>
      </c>
      <c r="P27" s="33">
        <f t="shared" si="6"/>
        <v>43.076866462553</v>
      </c>
      <c r="Q27" s="29">
        <v>30</v>
      </c>
      <c r="R27" s="33">
        <v>2</v>
      </c>
      <c r="S27" s="33">
        <f t="shared" si="14"/>
        <v>32</v>
      </c>
      <c r="T27" s="33">
        <f t="shared" si="8"/>
        <v>43.75</v>
      </c>
      <c r="U27" s="40">
        <f t="shared" si="9"/>
        <v>7.31428571428571</v>
      </c>
      <c r="V27" s="40">
        <f t="shared" si="10"/>
        <v>74.3578650755904</v>
      </c>
      <c r="W27" s="42">
        <f t="shared" si="11"/>
        <v>22</v>
      </c>
      <c r="X27" s="29">
        <v>24</v>
      </c>
      <c r="Y27" s="43">
        <f t="shared" si="12"/>
        <v>0.916666666666667</v>
      </c>
    </row>
    <row r="28" ht="24" customHeight="1" spans="1:25">
      <c r="A28" s="30" t="s">
        <v>335</v>
      </c>
      <c r="B28" s="35" t="s">
        <v>336</v>
      </c>
      <c r="C28" s="30" t="s">
        <v>192</v>
      </c>
      <c r="D28" s="32" t="s">
        <v>138</v>
      </c>
      <c r="E28" s="29">
        <v>70</v>
      </c>
      <c r="F28" s="33">
        <v>2.125</v>
      </c>
      <c r="G28" s="33">
        <f t="shared" si="0"/>
        <v>72.125</v>
      </c>
      <c r="H28" s="33">
        <f t="shared" si="1"/>
        <v>90.125</v>
      </c>
      <c r="I28" s="33">
        <f t="shared" si="13"/>
        <v>24.0083217753121</v>
      </c>
      <c r="J28" s="41">
        <v>3.41</v>
      </c>
      <c r="K28" s="33">
        <f t="shared" si="2"/>
        <v>3.86</v>
      </c>
      <c r="L28" s="33">
        <f t="shared" si="3"/>
        <v>39.7538860103627</v>
      </c>
      <c r="M28" s="33">
        <v>2.5</v>
      </c>
      <c r="N28" s="33">
        <f t="shared" si="4"/>
        <v>17.6</v>
      </c>
      <c r="O28" s="40">
        <f t="shared" si="5"/>
        <v>2.13068181818182</v>
      </c>
      <c r="P28" s="33">
        <f t="shared" si="6"/>
        <v>41.8845678285445</v>
      </c>
      <c r="Q28" s="29">
        <v>30</v>
      </c>
      <c r="R28" s="33">
        <v>5.2</v>
      </c>
      <c r="S28" s="33">
        <f t="shared" si="14"/>
        <v>35.2</v>
      </c>
      <c r="T28" s="33">
        <f t="shared" si="8"/>
        <v>43.75</v>
      </c>
      <c r="U28" s="40">
        <f t="shared" si="9"/>
        <v>8.04571428571429</v>
      </c>
      <c r="V28" s="40">
        <f t="shared" si="10"/>
        <v>73.9386038895709</v>
      </c>
      <c r="W28" s="42">
        <f t="shared" si="11"/>
        <v>23</v>
      </c>
      <c r="X28" s="29">
        <v>24</v>
      </c>
      <c r="Y28" s="43">
        <f t="shared" si="12"/>
        <v>0.958333333333333</v>
      </c>
    </row>
    <row r="29" ht="24" customHeight="1" spans="1:25">
      <c r="A29" s="30" t="s">
        <v>337</v>
      </c>
      <c r="B29" s="36" t="s">
        <v>338</v>
      </c>
      <c r="C29" s="30" t="s">
        <v>192</v>
      </c>
      <c r="D29" s="32" t="s">
        <v>138</v>
      </c>
      <c r="E29" s="29">
        <v>70</v>
      </c>
      <c r="F29" s="33">
        <v>6.5</v>
      </c>
      <c r="G29" s="33">
        <f t="shared" si="0"/>
        <v>76.5</v>
      </c>
      <c r="H29" s="33">
        <f t="shared" si="1"/>
        <v>90.125</v>
      </c>
      <c r="I29" s="33">
        <f t="shared" si="13"/>
        <v>25.4646324549237</v>
      </c>
      <c r="J29" s="41">
        <v>3.54</v>
      </c>
      <c r="K29" s="33">
        <f t="shared" si="2"/>
        <v>3.86</v>
      </c>
      <c r="L29" s="33">
        <f t="shared" si="3"/>
        <v>41.2694300518135</v>
      </c>
      <c r="M29" s="33">
        <v>0</v>
      </c>
      <c r="N29" s="33">
        <f t="shared" si="4"/>
        <v>17.6</v>
      </c>
      <c r="O29" s="40">
        <f t="shared" si="5"/>
        <v>0</v>
      </c>
      <c r="P29" s="33">
        <f t="shared" si="6"/>
        <v>41.2694300518135</v>
      </c>
      <c r="Q29" s="29">
        <v>30</v>
      </c>
      <c r="R29" s="33">
        <v>0</v>
      </c>
      <c r="S29" s="33">
        <f t="shared" si="14"/>
        <v>30</v>
      </c>
      <c r="T29" s="33">
        <f t="shared" si="8"/>
        <v>43.75</v>
      </c>
      <c r="U29" s="40">
        <f t="shared" si="9"/>
        <v>6.85714285714286</v>
      </c>
      <c r="V29" s="40">
        <f t="shared" si="10"/>
        <v>73.5912053638801</v>
      </c>
      <c r="W29" s="42">
        <f t="shared" si="11"/>
        <v>24</v>
      </c>
      <c r="X29" s="29">
        <v>24</v>
      </c>
      <c r="Y29" s="43">
        <f t="shared" si="12"/>
        <v>1</v>
      </c>
    </row>
    <row r="30" ht="73" customHeight="1" spans="1:25">
      <c r="A30" s="37" t="s">
        <v>47</v>
      </c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</row>
  </sheetData>
  <mergeCells count="15">
    <mergeCell ref="A1:Y1"/>
    <mergeCell ref="A2:Y2"/>
    <mergeCell ref="A3:Y3"/>
    <mergeCell ref="E4:I4"/>
    <mergeCell ref="J4:P4"/>
    <mergeCell ref="Q4:U4"/>
    <mergeCell ref="A30:Y30"/>
    <mergeCell ref="A4:A5"/>
    <mergeCell ref="B4:B5"/>
    <mergeCell ref="C4:C5"/>
    <mergeCell ref="D4:D5"/>
    <mergeCell ref="V4:V5"/>
    <mergeCell ref="W4:W5"/>
    <mergeCell ref="X4:X5"/>
    <mergeCell ref="Y4:Y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K31" sqref="K31"/>
    </sheetView>
  </sheetViews>
  <sheetFormatPr defaultColWidth="8.725" defaultRowHeight="13.5"/>
  <cols>
    <col min="2" max="2" width="14.375" customWidth="1"/>
  </cols>
  <sheetData>
    <row r="1" ht="18.75" spans="1:25">
      <c r="A1" s="1" t="s">
        <v>339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>
      <c r="A2" s="3" t="s">
        <v>340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14.25" spans="1:25">
      <c r="A3" s="4" t="s">
        <v>341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>
      <c r="A4" s="5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8"/>
      <c r="G4" s="8"/>
      <c r="H4" s="8"/>
      <c r="I4" s="15"/>
      <c r="J4" s="7" t="s">
        <v>8</v>
      </c>
      <c r="K4" s="8"/>
      <c r="L4" s="8"/>
      <c r="M4" s="8"/>
      <c r="N4" s="8"/>
      <c r="O4" s="8"/>
      <c r="P4" s="15"/>
      <c r="Q4" s="10" t="s">
        <v>9</v>
      </c>
      <c r="R4" s="10"/>
      <c r="S4" s="10"/>
      <c r="T4" s="10"/>
      <c r="U4" s="10"/>
      <c r="V4" s="6" t="s">
        <v>10</v>
      </c>
      <c r="W4" s="6" t="s">
        <v>11</v>
      </c>
      <c r="X4" s="6" t="s">
        <v>12</v>
      </c>
      <c r="Y4" s="6" t="s">
        <v>13</v>
      </c>
    </row>
    <row r="5" ht="48" spans="1:25">
      <c r="A5" s="5"/>
      <c r="B5" s="9"/>
      <c r="C5" s="9"/>
      <c r="D5" s="9"/>
      <c r="E5" s="10" t="s">
        <v>14</v>
      </c>
      <c r="F5" s="10" t="s">
        <v>15</v>
      </c>
      <c r="G5" s="10" t="s">
        <v>16</v>
      </c>
      <c r="H5" s="10" t="s">
        <v>17</v>
      </c>
      <c r="I5" s="16" t="s">
        <v>18</v>
      </c>
      <c r="J5" s="10" t="s">
        <v>184</v>
      </c>
      <c r="K5" s="10" t="s">
        <v>185</v>
      </c>
      <c r="L5" s="10" t="s">
        <v>186</v>
      </c>
      <c r="M5" s="10" t="s">
        <v>21</v>
      </c>
      <c r="N5" s="10" t="s">
        <v>22</v>
      </c>
      <c r="O5" s="10" t="s">
        <v>23</v>
      </c>
      <c r="P5" s="16" t="s">
        <v>24</v>
      </c>
      <c r="Q5" s="10" t="s">
        <v>25</v>
      </c>
      <c r="R5" s="10" t="s">
        <v>26</v>
      </c>
      <c r="S5" s="10" t="s">
        <v>27</v>
      </c>
      <c r="T5" s="10" t="s">
        <v>28</v>
      </c>
      <c r="U5" s="16" t="s">
        <v>29</v>
      </c>
      <c r="V5" s="9"/>
      <c r="W5" s="9"/>
      <c r="X5" s="9"/>
      <c r="Y5" s="9"/>
    </row>
    <row r="6" ht="24" customHeight="1" spans="1:25">
      <c r="A6" s="11" t="s">
        <v>342</v>
      </c>
      <c r="B6" s="11">
        <v>202320701367</v>
      </c>
      <c r="C6" s="11" t="s">
        <v>192</v>
      </c>
      <c r="D6" s="12" t="s">
        <v>173</v>
      </c>
      <c r="E6" s="11">
        <v>70</v>
      </c>
      <c r="F6" s="13">
        <v>8.125</v>
      </c>
      <c r="G6" s="13">
        <f t="shared" ref="G6:G11" si="0">SUM(E6:F6)</f>
        <v>78.125</v>
      </c>
      <c r="H6" s="11">
        <v>83</v>
      </c>
      <c r="I6" s="17">
        <f t="shared" ref="I6:I11" si="1">G6/H6*30</f>
        <v>28.2379518072289</v>
      </c>
      <c r="J6" s="17">
        <v>3.64</v>
      </c>
      <c r="K6" s="17">
        <v>4.09</v>
      </c>
      <c r="L6" s="17">
        <f t="shared" ref="L6:L11" si="2">J6/K6*45</f>
        <v>40.0488997555012</v>
      </c>
      <c r="M6" s="14">
        <v>2.1</v>
      </c>
      <c r="N6" s="14">
        <v>2.1</v>
      </c>
      <c r="O6" s="17">
        <f t="shared" ref="O6:O11" si="3">M6/N6*15</f>
        <v>15</v>
      </c>
      <c r="P6" s="17">
        <f t="shared" ref="P6:P11" si="4">L6+O6</f>
        <v>55.0488997555012</v>
      </c>
      <c r="Q6" s="11">
        <v>30</v>
      </c>
      <c r="R6" s="17">
        <v>6.75</v>
      </c>
      <c r="S6" s="17">
        <f t="shared" ref="S6:S11" si="5">Q6+R6</f>
        <v>36.75</v>
      </c>
      <c r="T6" s="11">
        <v>38</v>
      </c>
      <c r="U6" s="17">
        <f t="shared" ref="U6:U11" si="6">S6/T6*10</f>
        <v>9.67105263157895</v>
      </c>
      <c r="V6" s="17">
        <f t="shared" ref="V6:V11" si="7">I6+P6+U6</f>
        <v>92.9579041943091</v>
      </c>
      <c r="W6" s="9">
        <v>1</v>
      </c>
      <c r="X6" s="9">
        <v>6</v>
      </c>
      <c r="Y6" s="18">
        <f t="shared" ref="Y6:Y11" si="8">W6/X6</f>
        <v>0.166666666666667</v>
      </c>
    </row>
    <row r="7" ht="24" customHeight="1" spans="1:25">
      <c r="A7" s="11" t="s">
        <v>343</v>
      </c>
      <c r="B7" s="11">
        <v>202320701366</v>
      </c>
      <c r="C7" s="11" t="s">
        <v>192</v>
      </c>
      <c r="D7" s="12" t="s">
        <v>173</v>
      </c>
      <c r="E7" s="12">
        <v>70</v>
      </c>
      <c r="F7" s="12">
        <v>3</v>
      </c>
      <c r="G7" s="11">
        <f t="shared" si="0"/>
        <v>73</v>
      </c>
      <c r="H7" s="11">
        <v>83</v>
      </c>
      <c r="I7" s="17">
        <f t="shared" si="1"/>
        <v>26.3855421686747</v>
      </c>
      <c r="J7" s="17">
        <v>3.92</v>
      </c>
      <c r="K7" s="17">
        <v>4.09</v>
      </c>
      <c r="L7" s="17">
        <f t="shared" si="2"/>
        <v>43.1295843520782</v>
      </c>
      <c r="M7" s="14">
        <v>1.3</v>
      </c>
      <c r="N7" s="14">
        <v>2.1</v>
      </c>
      <c r="O7" s="17">
        <f t="shared" si="3"/>
        <v>9.28571428571429</v>
      </c>
      <c r="P7" s="17">
        <f t="shared" si="4"/>
        <v>52.4152986377925</v>
      </c>
      <c r="Q7" s="11">
        <v>30</v>
      </c>
      <c r="R7" s="11">
        <v>0</v>
      </c>
      <c r="S7" s="14">
        <f t="shared" si="5"/>
        <v>30</v>
      </c>
      <c r="T7" s="11">
        <v>38</v>
      </c>
      <c r="U7" s="17">
        <f t="shared" si="6"/>
        <v>7.89473684210526</v>
      </c>
      <c r="V7" s="17">
        <f t="shared" si="7"/>
        <v>86.6955776485725</v>
      </c>
      <c r="W7" s="10">
        <v>2</v>
      </c>
      <c r="X7" s="9">
        <v>6</v>
      </c>
      <c r="Y7" s="18">
        <f t="shared" si="8"/>
        <v>0.333333333333333</v>
      </c>
    </row>
    <row r="8" ht="24" customHeight="1" spans="1:25">
      <c r="A8" s="11" t="s">
        <v>344</v>
      </c>
      <c r="B8" s="11">
        <v>202320701362</v>
      </c>
      <c r="C8" s="11" t="s">
        <v>192</v>
      </c>
      <c r="D8" s="12" t="s">
        <v>173</v>
      </c>
      <c r="E8" s="11">
        <v>70</v>
      </c>
      <c r="F8" s="11">
        <v>13</v>
      </c>
      <c r="G8" s="11">
        <v>83</v>
      </c>
      <c r="H8" s="11">
        <v>83</v>
      </c>
      <c r="I8" s="17">
        <v>30</v>
      </c>
      <c r="J8" s="17">
        <v>4.08</v>
      </c>
      <c r="K8" s="17">
        <v>4.09</v>
      </c>
      <c r="L8" s="17">
        <f t="shared" si="2"/>
        <v>44.8899755501223</v>
      </c>
      <c r="M8" s="11">
        <v>0</v>
      </c>
      <c r="N8" s="14">
        <v>2.1</v>
      </c>
      <c r="O8" s="11">
        <f t="shared" si="3"/>
        <v>0</v>
      </c>
      <c r="P8" s="17">
        <f t="shared" si="4"/>
        <v>44.8899755501223</v>
      </c>
      <c r="Q8" s="11">
        <v>30</v>
      </c>
      <c r="R8" s="14">
        <v>2.5</v>
      </c>
      <c r="S8" s="11">
        <f t="shared" si="5"/>
        <v>32.5</v>
      </c>
      <c r="T8" s="11">
        <v>38</v>
      </c>
      <c r="U8" s="17">
        <f t="shared" si="6"/>
        <v>8.55263157894737</v>
      </c>
      <c r="V8" s="17">
        <f t="shared" si="7"/>
        <v>83.4426071290696</v>
      </c>
      <c r="W8" s="10">
        <v>3</v>
      </c>
      <c r="X8" s="9">
        <v>6</v>
      </c>
      <c r="Y8" s="18">
        <f t="shared" si="8"/>
        <v>0.5</v>
      </c>
    </row>
    <row r="9" ht="24" customHeight="1" spans="1:25">
      <c r="A9" s="11" t="s">
        <v>345</v>
      </c>
      <c r="B9" s="11">
        <v>202320701365</v>
      </c>
      <c r="C9" s="11" t="s">
        <v>192</v>
      </c>
      <c r="D9" s="12" t="s">
        <v>173</v>
      </c>
      <c r="E9" s="11">
        <v>70</v>
      </c>
      <c r="F9" s="13">
        <v>6.625</v>
      </c>
      <c r="G9" s="13">
        <f t="shared" si="0"/>
        <v>76.625</v>
      </c>
      <c r="H9" s="11">
        <v>83</v>
      </c>
      <c r="I9" s="17">
        <f t="shared" si="1"/>
        <v>27.6957831325301</v>
      </c>
      <c r="J9" s="17">
        <v>4.09</v>
      </c>
      <c r="K9" s="17">
        <v>4.09</v>
      </c>
      <c r="L9" s="17">
        <f t="shared" si="2"/>
        <v>45</v>
      </c>
      <c r="M9" s="11">
        <v>0</v>
      </c>
      <c r="N9" s="14">
        <v>2.1</v>
      </c>
      <c r="O9" s="11">
        <f t="shared" si="3"/>
        <v>0</v>
      </c>
      <c r="P9" s="17">
        <f t="shared" si="4"/>
        <v>45</v>
      </c>
      <c r="Q9" s="11">
        <v>30</v>
      </c>
      <c r="R9" s="11">
        <v>8</v>
      </c>
      <c r="S9" s="14">
        <f t="shared" si="5"/>
        <v>38</v>
      </c>
      <c r="T9" s="11">
        <v>38</v>
      </c>
      <c r="U9" s="17">
        <f t="shared" si="6"/>
        <v>10</v>
      </c>
      <c r="V9" s="17">
        <f t="shared" si="7"/>
        <v>82.6957831325301</v>
      </c>
      <c r="W9" s="10">
        <v>4</v>
      </c>
      <c r="X9" s="9">
        <v>6</v>
      </c>
      <c r="Y9" s="18">
        <f t="shared" si="8"/>
        <v>0.666666666666667</v>
      </c>
    </row>
    <row r="10" ht="24" customHeight="1" spans="1:25">
      <c r="A10" s="11" t="s">
        <v>346</v>
      </c>
      <c r="B10" s="11">
        <v>202320701364</v>
      </c>
      <c r="C10" s="11" t="s">
        <v>192</v>
      </c>
      <c r="D10" s="12" t="s">
        <v>173</v>
      </c>
      <c r="E10" s="11">
        <v>70</v>
      </c>
      <c r="F10" s="14">
        <v>4.5</v>
      </c>
      <c r="G10" s="14">
        <f t="shared" si="0"/>
        <v>74.5</v>
      </c>
      <c r="H10" s="11">
        <v>83</v>
      </c>
      <c r="I10" s="17">
        <f t="shared" si="1"/>
        <v>26.9277108433735</v>
      </c>
      <c r="J10" s="17">
        <v>3.95</v>
      </c>
      <c r="K10" s="17">
        <v>4.09</v>
      </c>
      <c r="L10" s="17">
        <f t="shared" si="2"/>
        <v>43.4596577017115</v>
      </c>
      <c r="M10" s="11">
        <v>0</v>
      </c>
      <c r="N10" s="14">
        <v>2.1</v>
      </c>
      <c r="O10" s="11">
        <f t="shared" si="3"/>
        <v>0</v>
      </c>
      <c r="P10" s="17">
        <f t="shared" si="4"/>
        <v>43.4596577017115</v>
      </c>
      <c r="Q10" s="11">
        <v>30</v>
      </c>
      <c r="R10" s="11">
        <v>0</v>
      </c>
      <c r="S10" s="14">
        <f t="shared" si="5"/>
        <v>30</v>
      </c>
      <c r="T10" s="11">
        <v>38</v>
      </c>
      <c r="U10" s="17">
        <f t="shared" si="6"/>
        <v>7.89473684210526</v>
      </c>
      <c r="V10" s="17">
        <f t="shared" si="7"/>
        <v>78.2821053871902</v>
      </c>
      <c r="W10" s="10">
        <v>5</v>
      </c>
      <c r="X10" s="9">
        <v>6</v>
      </c>
      <c r="Y10" s="18">
        <f t="shared" si="8"/>
        <v>0.833333333333333</v>
      </c>
    </row>
    <row r="11" ht="24" customHeight="1" spans="1:25">
      <c r="A11" s="11" t="s">
        <v>347</v>
      </c>
      <c r="B11" s="11">
        <v>202320701363</v>
      </c>
      <c r="C11" s="11" t="s">
        <v>192</v>
      </c>
      <c r="D11" s="12" t="s">
        <v>173</v>
      </c>
      <c r="E11" s="11">
        <v>70</v>
      </c>
      <c r="F11" s="13">
        <v>2.625</v>
      </c>
      <c r="G11" s="13">
        <f t="shared" si="0"/>
        <v>72.625</v>
      </c>
      <c r="H11" s="11">
        <v>83</v>
      </c>
      <c r="I11" s="17">
        <f t="shared" si="1"/>
        <v>26.25</v>
      </c>
      <c r="J11" s="17">
        <v>3.77</v>
      </c>
      <c r="K11" s="17">
        <v>4.09</v>
      </c>
      <c r="L11" s="17">
        <f t="shared" si="2"/>
        <v>41.479217603912</v>
      </c>
      <c r="M11" s="11">
        <v>0</v>
      </c>
      <c r="N11" s="14">
        <v>2.1</v>
      </c>
      <c r="O11" s="11">
        <f t="shared" si="3"/>
        <v>0</v>
      </c>
      <c r="P11" s="17">
        <f t="shared" si="4"/>
        <v>41.479217603912</v>
      </c>
      <c r="Q11" s="11">
        <v>30</v>
      </c>
      <c r="R11" s="14">
        <v>2.5</v>
      </c>
      <c r="S11" s="14">
        <f t="shared" si="5"/>
        <v>32.5</v>
      </c>
      <c r="T11" s="11">
        <v>38</v>
      </c>
      <c r="U11" s="17">
        <f t="shared" si="6"/>
        <v>8.55263157894737</v>
      </c>
      <c r="V11" s="17">
        <f t="shared" si="7"/>
        <v>76.2818491828594</v>
      </c>
      <c r="W11" s="10">
        <v>6</v>
      </c>
      <c r="X11" s="9">
        <v>6</v>
      </c>
      <c r="Y11" s="18">
        <f t="shared" si="8"/>
        <v>1</v>
      </c>
    </row>
  </sheetData>
  <mergeCells count="14">
    <mergeCell ref="A1:Y1"/>
    <mergeCell ref="A2:Y2"/>
    <mergeCell ref="A3:Y3"/>
    <mergeCell ref="E4:I4"/>
    <mergeCell ref="J4:P4"/>
    <mergeCell ref="Q4:U4"/>
    <mergeCell ref="A4:A5"/>
    <mergeCell ref="B4:B5"/>
    <mergeCell ref="C4:C5"/>
    <mergeCell ref="D4:D5"/>
    <mergeCell ref="V4:V5"/>
    <mergeCell ref="W4:W5"/>
    <mergeCell ref="X4:X5"/>
    <mergeCell ref="Y4:Y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22应经</vt:lpstr>
      <vt:lpstr>22工管</vt:lpstr>
      <vt:lpstr>22职教财贸</vt:lpstr>
      <vt:lpstr>22职教旅服</vt:lpstr>
      <vt:lpstr>22MTA</vt:lpstr>
      <vt:lpstr>23应经</vt:lpstr>
      <vt:lpstr>23工管</vt:lpstr>
      <vt:lpstr>23职教财贸</vt:lpstr>
      <vt:lpstr>23职教旅服</vt:lpstr>
      <vt:lpstr>23MTA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ZERO</dc:creator>
  <cp:lastModifiedBy>天气晴</cp:lastModifiedBy>
  <dcterms:created xsi:type="dcterms:W3CDTF">2024-09-25T00:20:00Z</dcterms:created>
  <dcterms:modified xsi:type="dcterms:W3CDTF">2024-09-25T10:49:01Z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B728682601E6457EBE693FCD9281F2DC_13</vt:lpwstr>
  </property>
  <property fmtid="{D5CDD505-2E9C-101B-9397-08002B2CF9AE}" pid="3" name="KSOProductBuildVer">
    <vt:lpwstr>2052-12.1.0.18276</vt:lpwstr>
  </property>
</Properties>
</file>