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mc:AlternateContent xmlns:mc="http://schemas.openxmlformats.org/markup-compatibility/2006">
    <mc:Choice Requires="x15">
      <x15ac:absPath xmlns:x15ac="http://schemas.microsoft.com/office/spreadsheetml/2010/11/ac" url="C:\Users\admin\Desktop\"/>
    </mc:Choice>
  </mc:AlternateContent>
  <xr:revisionPtr revIDLastSave="0" documentId="13_ncr:1_{658C2F42-1213-4172-9409-2B1E6F99F04D}" xr6:coauthVersionLast="47" xr6:coauthVersionMax="47" xr10:uidLastSave="{00000000-0000-0000-0000-000000000000}"/>
  <bookViews>
    <workbookView xWindow="-120" yWindow="-120" windowWidth="29040" windowHeight="15720" activeTab="9" xr2:uid="{00000000-000D-0000-FFFF-FFFF00000000}"/>
  </bookViews>
  <sheets>
    <sheet name="21应经" sheetId="1" r:id="rId1"/>
    <sheet name="21工管" sheetId="2" r:id="rId2"/>
    <sheet name="21职教财贸" sheetId="3" r:id="rId3"/>
    <sheet name="21职教旅游" sheetId="4" r:id="rId4"/>
    <sheet name="21MTA" sheetId="5" r:id="rId5"/>
    <sheet name="22应经" sheetId="6" r:id="rId6"/>
    <sheet name="22工管" sheetId="7" r:id="rId7"/>
    <sheet name="22职教财贸" sheetId="8" r:id="rId8"/>
    <sheet name="22职教旅游" sheetId="9" r:id="rId9"/>
    <sheet name="22MTA" sheetId="10" r:id="rId10"/>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Y6" i="10" l="1"/>
  <c r="Z6" i="6"/>
  <c r="X6" i="5"/>
  <c r="AB6" i="4"/>
  <c r="X6" i="3"/>
  <c r="X6" i="1"/>
  <c r="Y6" i="9"/>
  <c r="Y10" i="8"/>
  <c r="Y8" i="7"/>
  <c r="Y13" i="10"/>
  <c r="U13" i="10"/>
  <c r="S13" i="10"/>
  <c r="O13" i="10"/>
  <c r="L13" i="10"/>
  <c r="P13" i="10" s="1"/>
  <c r="I13" i="10"/>
  <c r="V13" i="10" s="1"/>
  <c r="Y12" i="10"/>
  <c r="S12" i="10"/>
  <c r="U12" i="10" s="1"/>
  <c r="O12" i="10"/>
  <c r="L12" i="10"/>
  <c r="P12" i="10" s="1"/>
  <c r="I12" i="10"/>
  <c r="Y11" i="10"/>
  <c r="S11" i="10"/>
  <c r="U11" i="10" s="1"/>
  <c r="O11" i="10"/>
  <c r="L11" i="10"/>
  <c r="I11" i="10"/>
  <c r="Y10" i="10"/>
  <c r="S10" i="10"/>
  <c r="U10" i="10" s="1"/>
  <c r="O10" i="10"/>
  <c r="L10" i="10"/>
  <c r="P10" i="10" s="1"/>
  <c r="I10" i="10"/>
  <c r="Y9" i="10"/>
  <c r="S9" i="10"/>
  <c r="U9" i="10" s="1"/>
  <c r="O9" i="10"/>
  <c r="L9" i="10"/>
  <c r="P9" i="10" s="1"/>
  <c r="I9" i="10"/>
  <c r="Y8" i="10"/>
  <c r="S8" i="10"/>
  <c r="U8" i="10" s="1"/>
  <c r="O8" i="10"/>
  <c r="L8" i="10"/>
  <c r="P8" i="10" s="1"/>
  <c r="I8" i="10"/>
  <c r="Y7" i="10"/>
  <c r="S7" i="10"/>
  <c r="U7" i="10" s="1"/>
  <c r="O7" i="10"/>
  <c r="L7" i="10"/>
  <c r="I7" i="10"/>
  <c r="S6" i="10"/>
  <c r="U6" i="10" s="1"/>
  <c r="O6" i="10"/>
  <c r="L6" i="10"/>
  <c r="P6" i="10" s="1"/>
  <c r="I6" i="10"/>
  <c r="S22" i="9"/>
  <c r="U22" i="9" s="1"/>
  <c r="O22" i="9"/>
  <c r="L22" i="9"/>
  <c r="G22" i="9"/>
  <c r="I22" i="9" s="1"/>
  <c r="S21" i="9"/>
  <c r="U21" i="9" s="1"/>
  <c r="O21" i="9"/>
  <c r="L21" i="9"/>
  <c r="G21" i="9"/>
  <c r="I21" i="9" s="1"/>
  <c r="S20" i="9"/>
  <c r="U20" i="9" s="1"/>
  <c r="O20" i="9"/>
  <c r="L20" i="9"/>
  <c r="G20" i="9"/>
  <c r="I20" i="9" s="1"/>
  <c r="S19" i="9"/>
  <c r="U19" i="9" s="1"/>
  <c r="P19" i="9"/>
  <c r="O19" i="9"/>
  <c r="L19" i="9"/>
  <c r="G19" i="9"/>
  <c r="I19" i="9" s="1"/>
  <c r="S18" i="9"/>
  <c r="U18" i="9" s="1"/>
  <c r="O18" i="9"/>
  <c r="L18" i="9"/>
  <c r="G18" i="9"/>
  <c r="I18" i="9" s="1"/>
  <c r="S17" i="9"/>
  <c r="U17" i="9" s="1"/>
  <c r="O17" i="9"/>
  <c r="L17" i="9"/>
  <c r="G17" i="9"/>
  <c r="I17" i="9" s="1"/>
  <c r="S16" i="9"/>
  <c r="U16" i="9" s="1"/>
  <c r="O16" i="9"/>
  <c r="L16" i="9"/>
  <c r="G16" i="9"/>
  <c r="I16" i="9" s="1"/>
  <c r="S15" i="9"/>
  <c r="U15" i="9" s="1"/>
  <c r="O15" i="9"/>
  <c r="L15" i="9"/>
  <c r="G15" i="9"/>
  <c r="I15" i="9" s="1"/>
  <c r="U14" i="9"/>
  <c r="S14" i="9"/>
  <c r="O14" i="9"/>
  <c r="P14" i="9" s="1"/>
  <c r="L14" i="9"/>
  <c r="G14" i="9"/>
  <c r="I14" i="9" s="1"/>
  <c r="S13" i="9"/>
  <c r="U13" i="9" s="1"/>
  <c r="O13" i="9"/>
  <c r="P13" i="9" s="1"/>
  <c r="L13" i="9"/>
  <c r="G13" i="9"/>
  <c r="I13" i="9" s="1"/>
  <c r="S12" i="9"/>
  <c r="U12" i="9" s="1"/>
  <c r="O12" i="9"/>
  <c r="P12" i="9" s="1"/>
  <c r="L12" i="9"/>
  <c r="I12" i="9"/>
  <c r="G12" i="9"/>
  <c r="S11" i="9"/>
  <c r="U11" i="9" s="1"/>
  <c r="O11" i="9"/>
  <c r="L11" i="9"/>
  <c r="G11" i="9"/>
  <c r="I11" i="9" s="1"/>
  <c r="S10" i="9"/>
  <c r="U10" i="9" s="1"/>
  <c r="O10" i="9"/>
  <c r="L10" i="9"/>
  <c r="G10" i="9"/>
  <c r="I10" i="9" s="1"/>
  <c r="S9" i="9"/>
  <c r="U9" i="9" s="1"/>
  <c r="O9" i="9"/>
  <c r="L9" i="9"/>
  <c r="G9" i="9"/>
  <c r="I9" i="9" s="1"/>
  <c r="S8" i="9"/>
  <c r="U8" i="9" s="1"/>
  <c r="O8" i="9"/>
  <c r="L8" i="9"/>
  <c r="G8" i="9"/>
  <c r="I8" i="9" s="1"/>
  <c r="S7" i="9"/>
  <c r="U7" i="9" s="1"/>
  <c r="O7" i="9"/>
  <c r="P7" i="9" s="1"/>
  <c r="L7" i="9"/>
  <c r="G7" i="9"/>
  <c r="I7" i="9" s="1"/>
  <c r="S6" i="9"/>
  <c r="U6" i="9" s="1"/>
  <c r="O6" i="9"/>
  <c r="L6" i="9"/>
  <c r="G6" i="9"/>
  <c r="I6" i="9" s="1"/>
  <c r="Y26" i="8"/>
  <c r="S26" i="8"/>
  <c r="U26" i="8" s="1"/>
  <c r="O26" i="8"/>
  <c r="L26" i="8"/>
  <c r="P26" i="8" s="1"/>
  <c r="G26" i="8"/>
  <c r="I26" i="8" s="1"/>
  <c r="Y25" i="8"/>
  <c r="U25" i="8"/>
  <c r="O25" i="8"/>
  <c r="L25" i="8"/>
  <c r="P25" i="8" s="1"/>
  <c r="G25" i="8"/>
  <c r="I25" i="8" s="1"/>
  <c r="V25" i="8" s="1"/>
  <c r="Y24" i="8"/>
  <c r="U24" i="8"/>
  <c r="O24" i="8"/>
  <c r="L24" i="8"/>
  <c r="P24" i="8" s="1"/>
  <c r="G24" i="8"/>
  <c r="I24" i="8" s="1"/>
  <c r="V24" i="8" s="1"/>
  <c r="Y23" i="8"/>
  <c r="U23" i="8"/>
  <c r="O23" i="8"/>
  <c r="L23" i="8"/>
  <c r="P23" i="8" s="1"/>
  <c r="G23" i="8"/>
  <c r="I23" i="8" s="1"/>
  <c r="V23" i="8" s="1"/>
  <c r="Y22" i="8"/>
  <c r="U22" i="8"/>
  <c r="S22" i="8"/>
  <c r="O22" i="8"/>
  <c r="L22" i="8"/>
  <c r="G22" i="8"/>
  <c r="I22" i="8" s="1"/>
  <c r="Y21" i="8"/>
  <c r="U21" i="8"/>
  <c r="O21" i="8"/>
  <c r="L21" i="8"/>
  <c r="P21" i="8" s="1"/>
  <c r="G21" i="8"/>
  <c r="I21" i="8" s="1"/>
  <c r="V21" i="8" s="1"/>
  <c r="Y20" i="8"/>
  <c r="S20" i="8"/>
  <c r="U20" i="8" s="1"/>
  <c r="O20" i="8"/>
  <c r="L20" i="8"/>
  <c r="G20" i="8"/>
  <c r="I20" i="8" s="1"/>
  <c r="Y19" i="8"/>
  <c r="S19" i="8"/>
  <c r="U19" i="8" s="1"/>
  <c r="O19" i="8"/>
  <c r="L19" i="8"/>
  <c r="P19" i="8" s="1"/>
  <c r="G19" i="8"/>
  <c r="I19" i="8" s="1"/>
  <c r="V19" i="8" s="1"/>
  <c r="Y18" i="8"/>
  <c r="U18" i="8"/>
  <c r="O18" i="8"/>
  <c r="L18" i="8"/>
  <c r="P18" i="8" s="1"/>
  <c r="G18" i="8"/>
  <c r="I18" i="8" s="1"/>
  <c r="Y17" i="8"/>
  <c r="U17" i="8"/>
  <c r="O17" i="8"/>
  <c r="L17" i="8"/>
  <c r="P17" i="8" s="1"/>
  <c r="G17" i="8"/>
  <c r="I17" i="8" s="1"/>
  <c r="V17" i="8" s="1"/>
  <c r="Y16" i="8"/>
  <c r="U16" i="8"/>
  <c r="O16" i="8"/>
  <c r="L16" i="8"/>
  <c r="P16" i="8" s="1"/>
  <c r="G16" i="8"/>
  <c r="I16" i="8" s="1"/>
  <c r="V16" i="8" s="1"/>
  <c r="Y15" i="8"/>
  <c r="U15" i="8"/>
  <c r="O15" i="8"/>
  <c r="L15" i="8"/>
  <c r="P15" i="8" s="1"/>
  <c r="V15" i="8" s="1"/>
  <c r="G15" i="8"/>
  <c r="I15" i="8" s="1"/>
  <c r="Y14" i="8"/>
  <c r="U14" i="8"/>
  <c r="O14" i="8"/>
  <c r="L14" i="8"/>
  <c r="P14" i="8" s="1"/>
  <c r="G14" i="8"/>
  <c r="I14" i="8" s="1"/>
  <c r="V14" i="8" s="1"/>
  <c r="Y13" i="8"/>
  <c r="U13" i="8"/>
  <c r="O13" i="8"/>
  <c r="L13" i="8"/>
  <c r="P13" i="8" s="1"/>
  <c r="G13" i="8"/>
  <c r="I13" i="8" s="1"/>
  <c r="V13" i="8" s="1"/>
  <c r="Y12" i="8"/>
  <c r="U12" i="8"/>
  <c r="O12" i="8"/>
  <c r="L12" i="8"/>
  <c r="P12" i="8" s="1"/>
  <c r="G12" i="8"/>
  <c r="I12" i="8" s="1"/>
  <c r="Y11" i="8"/>
  <c r="U11" i="8"/>
  <c r="O11" i="8"/>
  <c r="L11" i="8"/>
  <c r="P11" i="8" s="1"/>
  <c r="G11" i="8"/>
  <c r="I11" i="8" s="1"/>
  <c r="V11" i="8" s="1"/>
  <c r="S10" i="8"/>
  <c r="U10" i="8" s="1"/>
  <c r="O10" i="8"/>
  <c r="L10" i="8"/>
  <c r="P10" i="8" s="1"/>
  <c r="G10" i="8"/>
  <c r="I10" i="8" s="1"/>
  <c r="Y9" i="8"/>
  <c r="U9" i="8"/>
  <c r="O9" i="8"/>
  <c r="L9" i="8"/>
  <c r="P9" i="8" s="1"/>
  <c r="G9" i="8"/>
  <c r="I9" i="8" s="1"/>
  <c r="V9" i="8" s="1"/>
  <c r="Y8" i="8"/>
  <c r="S8" i="8"/>
  <c r="U8" i="8" s="1"/>
  <c r="O8" i="8"/>
  <c r="P8" i="8" s="1"/>
  <c r="G8" i="8"/>
  <c r="I8" i="8" s="1"/>
  <c r="V8" i="8" s="1"/>
  <c r="Y7" i="8"/>
  <c r="S7" i="8"/>
  <c r="U7" i="8" s="1"/>
  <c r="O7" i="8"/>
  <c r="L7" i="8"/>
  <c r="G7" i="8"/>
  <c r="I7" i="8" s="1"/>
  <c r="Y6" i="8"/>
  <c r="U6" i="8"/>
  <c r="O6" i="8"/>
  <c r="L6" i="8"/>
  <c r="G6" i="8"/>
  <c r="I6" i="8" s="1"/>
  <c r="P7" i="7"/>
  <c r="P8" i="7"/>
  <c r="T26" i="7"/>
  <c r="S26" i="7"/>
  <c r="U26" i="7" s="1"/>
  <c r="N26" i="7"/>
  <c r="O26" i="7" s="1"/>
  <c r="L26" i="7"/>
  <c r="P26" i="7" s="1"/>
  <c r="H26" i="7"/>
  <c r="G26" i="7"/>
  <c r="T25" i="7"/>
  <c r="S25" i="7"/>
  <c r="U25" i="7" s="1"/>
  <c r="N25" i="7"/>
  <c r="O25" i="7" s="1"/>
  <c r="L25" i="7"/>
  <c r="H25" i="7"/>
  <c r="I25" i="7" s="1"/>
  <c r="G25" i="7"/>
  <c r="T24" i="7"/>
  <c r="S24" i="7"/>
  <c r="U24" i="7" s="1"/>
  <c r="N24" i="7"/>
  <c r="O24" i="7" s="1"/>
  <c r="L24" i="7"/>
  <c r="P24" i="7" s="1"/>
  <c r="H24" i="7"/>
  <c r="G24" i="7"/>
  <c r="I24" i="7" s="1"/>
  <c r="V24" i="7" s="1"/>
  <c r="T23" i="7"/>
  <c r="S23" i="7"/>
  <c r="U23" i="7" s="1"/>
  <c r="N23" i="7"/>
  <c r="O23" i="7" s="1"/>
  <c r="L23" i="7"/>
  <c r="H23" i="7"/>
  <c r="G23" i="7"/>
  <c r="T22" i="7"/>
  <c r="S22" i="7"/>
  <c r="U22" i="7" s="1"/>
  <c r="N22" i="7"/>
  <c r="O22" i="7" s="1"/>
  <c r="P22" i="7" s="1"/>
  <c r="L22" i="7"/>
  <c r="H22" i="7"/>
  <c r="G22" i="7"/>
  <c r="I22" i="7" s="1"/>
  <c r="T21" i="7"/>
  <c r="S21" i="7"/>
  <c r="U21" i="7" s="1"/>
  <c r="O21" i="7"/>
  <c r="P21" i="7" s="1"/>
  <c r="N21" i="7"/>
  <c r="L21" i="7"/>
  <c r="H21" i="7"/>
  <c r="G21" i="7"/>
  <c r="I21" i="7" s="1"/>
  <c r="T20" i="7"/>
  <c r="S20" i="7"/>
  <c r="U20" i="7" s="1"/>
  <c r="N20" i="7"/>
  <c r="O20" i="7" s="1"/>
  <c r="L20" i="7"/>
  <c r="P20" i="7" s="1"/>
  <c r="H20" i="7"/>
  <c r="G20" i="7"/>
  <c r="I20" i="7" s="1"/>
  <c r="V20" i="7" s="1"/>
  <c r="T19" i="7"/>
  <c r="S19" i="7"/>
  <c r="N19" i="7"/>
  <c r="O19" i="7" s="1"/>
  <c r="L19" i="7"/>
  <c r="H19" i="7"/>
  <c r="G19" i="7"/>
  <c r="I19" i="7" s="1"/>
  <c r="T18" i="7"/>
  <c r="S18" i="7"/>
  <c r="U18" i="7" s="1"/>
  <c r="N18" i="7"/>
  <c r="O18" i="7" s="1"/>
  <c r="L18" i="7"/>
  <c r="P18" i="7" s="1"/>
  <c r="H18" i="7"/>
  <c r="G18" i="7"/>
  <c r="I18" i="7" s="1"/>
  <c r="T17" i="7"/>
  <c r="S17" i="7"/>
  <c r="N17" i="7"/>
  <c r="O17" i="7" s="1"/>
  <c r="L17" i="7"/>
  <c r="P17" i="7" s="1"/>
  <c r="H17" i="7"/>
  <c r="G17" i="7"/>
  <c r="I17" i="7" s="1"/>
  <c r="T16" i="7"/>
  <c r="S16" i="7"/>
  <c r="U16" i="7" s="1"/>
  <c r="N16" i="7"/>
  <c r="O16" i="7" s="1"/>
  <c r="L16" i="7"/>
  <c r="P16" i="7" s="1"/>
  <c r="H16" i="7"/>
  <c r="G16" i="7"/>
  <c r="I16" i="7" s="1"/>
  <c r="V16" i="7" s="1"/>
  <c r="T15" i="7"/>
  <c r="S15" i="7"/>
  <c r="N15" i="7"/>
  <c r="O15" i="7" s="1"/>
  <c r="L15" i="7"/>
  <c r="P15" i="7" s="1"/>
  <c r="H15" i="7"/>
  <c r="G15" i="7"/>
  <c r="I15" i="7" s="1"/>
  <c r="T14" i="7"/>
  <c r="S14" i="7"/>
  <c r="U14" i="7" s="1"/>
  <c r="N14" i="7"/>
  <c r="O14" i="7" s="1"/>
  <c r="L14" i="7"/>
  <c r="P14" i="7" s="1"/>
  <c r="H14" i="7"/>
  <c r="G14" i="7"/>
  <c r="T13" i="7"/>
  <c r="S13" i="7"/>
  <c r="N13" i="7"/>
  <c r="O13" i="7" s="1"/>
  <c r="L13" i="7"/>
  <c r="P13" i="7" s="1"/>
  <c r="H13" i="7"/>
  <c r="G13" i="7"/>
  <c r="I13" i="7" s="1"/>
  <c r="T12" i="7"/>
  <c r="S12" i="7"/>
  <c r="U12" i="7" s="1"/>
  <c r="N12" i="7"/>
  <c r="O12" i="7" s="1"/>
  <c r="L12" i="7"/>
  <c r="P12" i="7" s="1"/>
  <c r="H12" i="7"/>
  <c r="G12" i="7"/>
  <c r="I12" i="7" s="1"/>
  <c r="V12" i="7" s="1"/>
  <c r="T11" i="7"/>
  <c r="S11" i="7"/>
  <c r="N11" i="7"/>
  <c r="O11" i="7" s="1"/>
  <c r="L11" i="7"/>
  <c r="H11" i="7"/>
  <c r="G11" i="7"/>
  <c r="I11" i="7" s="1"/>
  <c r="T10" i="7"/>
  <c r="S10" i="7"/>
  <c r="U10" i="7" s="1"/>
  <c r="N10" i="7"/>
  <c r="O10" i="7" s="1"/>
  <c r="P10" i="7" s="1"/>
  <c r="L10" i="7"/>
  <c r="H10" i="7"/>
  <c r="G10" i="7"/>
  <c r="T9" i="7"/>
  <c r="S9" i="7"/>
  <c r="U9" i="7" s="1"/>
  <c r="N9" i="7"/>
  <c r="O9" i="7" s="1"/>
  <c r="L9" i="7"/>
  <c r="P9" i="7" s="1"/>
  <c r="H9" i="7"/>
  <c r="G9" i="7"/>
  <c r="I9" i="7" s="1"/>
  <c r="T8" i="7"/>
  <c r="S8" i="7"/>
  <c r="U8" i="7" s="1"/>
  <c r="N8" i="7"/>
  <c r="O8" i="7" s="1"/>
  <c r="L8" i="7"/>
  <c r="H8" i="7"/>
  <c r="G8" i="7"/>
  <c r="I8" i="7" s="1"/>
  <c r="T7" i="7"/>
  <c r="S7" i="7"/>
  <c r="N7" i="7"/>
  <c r="O7" i="7" s="1"/>
  <c r="L7" i="7"/>
  <c r="H7" i="7"/>
  <c r="G7" i="7"/>
  <c r="I7" i="7" s="1"/>
  <c r="T6" i="7"/>
  <c r="S6" i="7"/>
  <c r="U6" i="7" s="1"/>
  <c r="N6" i="7"/>
  <c r="O6" i="7" s="1"/>
  <c r="L6" i="7"/>
  <c r="H6" i="7"/>
  <c r="G6" i="7"/>
  <c r="I6" i="7" s="1"/>
  <c r="Z19" i="6"/>
  <c r="T19" i="6"/>
  <c r="V19" i="6" s="1"/>
  <c r="P19" i="6"/>
  <c r="M19" i="6"/>
  <c r="Q19" i="6" s="1"/>
  <c r="G19" i="6"/>
  <c r="I19" i="6" s="1"/>
  <c r="W19" i="6" s="1"/>
  <c r="Z18" i="6"/>
  <c r="V18" i="6"/>
  <c r="T18" i="6"/>
  <c r="P18" i="6"/>
  <c r="M18" i="6"/>
  <c r="Q18" i="6" s="1"/>
  <c r="G18" i="6"/>
  <c r="I18" i="6" s="1"/>
  <c r="W18" i="6" s="1"/>
  <c r="Z17" i="6"/>
  <c r="T17" i="6"/>
  <c r="V17" i="6" s="1"/>
  <c r="P17" i="6"/>
  <c r="Q17" i="6" s="1"/>
  <c r="M17" i="6"/>
  <c r="G17" i="6"/>
  <c r="I17" i="6" s="1"/>
  <c r="W17" i="6" s="1"/>
  <c r="Z16" i="6"/>
  <c r="T16" i="6"/>
  <c r="V16" i="6" s="1"/>
  <c r="P16" i="6"/>
  <c r="M16" i="6"/>
  <c r="Q16" i="6" s="1"/>
  <c r="G16" i="6"/>
  <c r="I16" i="6" s="1"/>
  <c r="W16" i="6" s="1"/>
  <c r="Z15" i="6"/>
  <c r="T15" i="6"/>
  <c r="V15" i="6" s="1"/>
  <c r="P15" i="6"/>
  <c r="M15" i="6"/>
  <c r="Q15" i="6" s="1"/>
  <c r="G15" i="6"/>
  <c r="I15" i="6" s="1"/>
  <c r="Z14" i="6"/>
  <c r="V14" i="6"/>
  <c r="T14" i="6"/>
  <c r="P14" i="6"/>
  <c r="M14" i="6"/>
  <c r="Q14" i="6" s="1"/>
  <c r="G14" i="6"/>
  <c r="I14" i="6" s="1"/>
  <c r="W14" i="6" s="1"/>
  <c r="Z13" i="6"/>
  <c r="T13" i="6"/>
  <c r="V13" i="6" s="1"/>
  <c r="P13" i="6"/>
  <c r="Q13" i="6" s="1"/>
  <c r="M13" i="6"/>
  <c r="G13" i="6"/>
  <c r="I13" i="6" s="1"/>
  <c r="Z12" i="6"/>
  <c r="T12" i="6"/>
  <c r="V12" i="6" s="1"/>
  <c r="P12" i="6"/>
  <c r="M12" i="6"/>
  <c r="Q12" i="6" s="1"/>
  <c r="G12" i="6"/>
  <c r="I12" i="6" s="1"/>
  <c r="W12" i="6" s="1"/>
  <c r="Z11" i="6"/>
  <c r="T11" i="6"/>
  <c r="V11" i="6" s="1"/>
  <c r="P11" i="6"/>
  <c r="M11" i="6"/>
  <c r="Q11" i="6" s="1"/>
  <c r="G11" i="6"/>
  <c r="I11" i="6" s="1"/>
  <c r="W11" i="6" s="1"/>
  <c r="Z10" i="6"/>
  <c r="V10" i="6"/>
  <c r="T10" i="6"/>
  <c r="P10" i="6"/>
  <c r="M10" i="6"/>
  <c r="Q10" i="6" s="1"/>
  <c r="G10" i="6"/>
  <c r="I10" i="6" s="1"/>
  <c r="W10" i="6" s="1"/>
  <c r="Z9" i="6"/>
  <c r="T9" i="6"/>
  <c r="V9" i="6" s="1"/>
  <c r="P9" i="6"/>
  <c r="Q9" i="6" s="1"/>
  <c r="M9" i="6"/>
  <c r="G9" i="6"/>
  <c r="I9" i="6" s="1"/>
  <c r="W9" i="6" s="1"/>
  <c r="Z8" i="6"/>
  <c r="T8" i="6"/>
  <c r="V8" i="6" s="1"/>
  <c r="P8" i="6"/>
  <c r="M8" i="6"/>
  <c r="Q8" i="6" s="1"/>
  <c r="G8" i="6"/>
  <c r="I8" i="6" s="1"/>
  <c r="Z7" i="6"/>
  <c r="T7" i="6"/>
  <c r="V7" i="6" s="1"/>
  <c r="P7" i="6"/>
  <c r="M7" i="6"/>
  <c r="Q7" i="6" s="1"/>
  <c r="G7" i="6"/>
  <c r="I7" i="6" s="1"/>
  <c r="W7" i="6" s="1"/>
  <c r="V6" i="6"/>
  <c r="T6" i="6"/>
  <c r="P6" i="6"/>
  <c r="M6" i="6"/>
  <c r="Q6" i="6" s="1"/>
  <c r="G6" i="6"/>
  <c r="I6" i="6" s="1"/>
  <c r="W6" i="6" s="1"/>
  <c r="N7" i="5"/>
  <c r="O7" i="5" s="1"/>
  <c r="N8" i="5"/>
  <c r="O8" i="5" s="1"/>
  <c r="I8" i="5"/>
  <c r="X10" i="5"/>
  <c r="R10" i="5"/>
  <c r="T10" i="5" s="1"/>
  <c r="N10" i="5"/>
  <c r="O10" i="5" s="1"/>
  <c r="G10" i="5"/>
  <c r="I10" i="5" s="1"/>
  <c r="X9" i="5"/>
  <c r="R9" i="5"/>
  <c r="T9" i="5" s="1"/>
  <c r="N9" i="5"/>
  <c r="J9" i="5"/>
  <c r="G9" i="5"/>
  <c r="I9" i="5" s="1"/>
  <c r="X7" i="5"/>
  <c r="R7" i="5"/>
  <c r="T7" i="5" s="1"/>
  <c r="G7" i="5"/>
  <c r="I7" i="5" s="1"/>
  <c r="R6" i="5"/>
  <c r="T6" i="5" s="1"/>
  <c r="N6" i="5"/>
  <c r="O6" i="5" s="1"/>
  <c r="G6" i="5"/>
  <c r="I6" i="5" s="1"/>
  <c r="X8" i="5"/>
  <c r="R8" i="5"/>
  <c r="T8" i="5" s="1"/>
  <c r="G8" i="5"/>
  <c r="Y6" i="4"/>
  <c r="X7" i="4"/>
  <c r="S6" i="4"/>
  <c r="N6" i="3"/>
  <c r="P6" i="4"/>
  <c r="R6" i="4" s="1"/>
  <c r="X25" i="4"/>
  <c r="R25" i="4"/>
  <c r="S25" i="4" s="1"/>
  <c r="P25" i="4"/>
  <c r="G25" i="4"/>
  <c r="I25" i="4" s="1"/>
  <c r="Y25" i="4" s="1"/>
  <c r="X24" i="4"/>
  <c r="P24" i="4"/>
  <c r="R24" i="4" s="1"/>
  <c r="S24" i="4" s="1"/>
  <c r="G24" i="4"/>
  <c r="I24" i="4" s="1"/>
  <c r="Y24" i="4" s="1"/>
  <c r="X23" i="4"/>
  <c r="R23" i="4"/>
  <c r="S23" i="4" s="1"/>
  <c r="P23" i="4"/>
  <c r="G23" i="4"/>
  <c r="I23" i="4" s="1"/>
  <c r="Y23" i="4" s="1"/>
  <c r="X22" i="4"/>
  <c r="P22" i="4"/>
  <c r="R22" i="4" s="1"/>
  <c r="S22" i="4" s="1"/>
  <c r="G22" i="4"/>
  <c r="I22" i="4" s="1"/>
  <c r="Y22" i="4" s="1"/>
  <c r="X21" i="4"/>
  <c r="R21" i="4"/>
  <c r="S21" i="4" s="1"/>
  <c r="P21" i="4"/>
  <c r="G21" i="4"/>
  <c r="I21" i="4" s="1"/>
  <c r="Y21" i="4" s="1"/>
  <c r="X20" i="4"/>
  <c r="P20" i="4"/>
  <c r="R20" i="4" s="1"/>
  <c r="S20" i="4" s="1"/>
  <c r="G20" i="4"/>
  <c r="I20" i="4" s="1"/>
  <c r="X19" i="4"/>
  <c r="R19" i="4"/>
  <c r="S19" i="4" s="1"/>
  <c r="P19" i="4"/>
  <c r="G19" i="4"/>
  <c r="I19" i="4" s="1"/>
  <c r="X18" i="4"/>
  <c r="P18" i="4"/>
  <c r="R18" i="4" s="1"/>
  <c r="S18" i="4" s="1"/>
  <c r="G18" i="4"/>
  <c r="I18" i="4" s="1"/>
  <c r="Y18" i="4" s="1"/>
  <c r="X17" i="4"/>
  <c r="R17" i="4"/>
  <c r="S17" i="4" s="1"/>
  <c r="P17" i="4"/>
  <c r="G17" i="4"/>
  <c r="I17" i="4" s="1"/>
  <c r="Y17" i="4" s="1"/>
  <c r="X16" i="4"/>
  <c r="P16" i="4"/>
  <c r="R16" i="4" s="1"/>
  <c r="S16" i="4" s="1"/>
  <c r="G16" i="4"/>
  <c r="I16" i="4" s="1"/>
  <c r="Y16" i="4" s="1"/>
  <c r="X15" i="4"/>
  <c r="R15" i="4"/>
  <c r="S15" i="4" s="1"/>
  <c r="P15" i="4"/>
  <c r="G15" i="4"/>
  <c r="I15" i="4" s="1"/>
  <c r="Y15" i="4" s="1"/>
  <c r="X14" i="4"/>
  <c r="P14" i="4"/>
  <c r="R14" i="4" s="1"/>
  <c r="S14" i="4" s="1"/>
  <c r="G14" i="4"/>
  <c r="I14" i="4" s="1"/>
  <c r="Y14" i="4" s="1"/>
  <c r="X13" i="4"/>
  <c r="R13" i="4"/>
  <c r="S13" i="4" s="1"/>
  <c r="P13" i="4"/>
  <c r="G13" i="4"/>
  <c r="I13" i="4" s="1"/>
  <c r="Y13" i="4" s="1"/>
  <c r="X12" i="4"/>
  <c r="P12" i="4"/>
  <c r="R12" i="4" s="1"/>
  <c r="S12" i="4" s="1"/>
  <c r="G12" i="4"/>
  <c r="I12" i="4" s="1"/>
  <c r="X11" i="4"/>
  <c r="R11" i="4"/>
  <c r="S11" i="4" s="1"/>
  <c r="P11" i="4"/>
  <c r="G11" i="4"/>
  <c r="I11" i="4" s="1"/>
  <c r="Y11" i="4" s="1"/>
  <c r="X10" i="4"/>
  <c r="P10" i="4"/>
  <c r="R10" i="4" s="1"/>
  <c r="S10" i="4" s="1"/>
  <c r="G10" i="4"/>
  <c r="I10" i="4" s="1"/>
  <c r="Y10" i="4" s="1"/>
  <c r="X9" i="4"/>
  <c r="R9" i="4"/>
  <c r="S9" i="4" s="1"/>
  <c r="P9" i="4"/>
  <c r="G9" i="4"/>
  <c r="I9" i="4" s="1"/>
  <c r="Y9" i="4" s="1"/>
  <c r="X8" i="4"/>
  <c r="P8" i="4"/>
  <c r="R8" i="4" s="1"/>
  <c r="S8" i="4" s="1"/>
  <c r="G8" i="4"/>
  <c r="I8" i="4" s="1"/>
  <c r="Y8" i="4" s="1"/>
  <c r="R7" i="4"/>
  <c r="S7" i="4" s="1"/>
  <c r="P7" i="4"/>
  <c r="G7" i="4"/>
  <c r="I7" i="4" s="1"/>
  <c r="Y7" i="4" s="1"/>
  <c r="X6" i="4"/>
  <c r="G6" i="4"/>
  <c r="I6" i="4" s="1"/>
  <c r="X26" i="3"/>
  <c r="R26" i="3"/>
  <c r="T26" i="3" s="1"/>
  <c r="N26" i="3"/>
  <c r="O26" i="3" s="1"/>
  <c r="G26" i="3"/>
  <c r="I26" i="3" s="1"/>
  <c r="U26" i="3" s="1"/>
  <c r="X25" i="3"/>
  <c r="R25" i="3"/>
  <c r="T25" i="3" s="1"/>
  <c r="N25" i="3"/>
  <c r="O25" i="3" s="1"/>
  <c r="G25" i="3"/>
  <c r="I25" i="3" s="1"/>
  <c r="U25" i="3" s="1"/>
  <c r="X24" i="3"/>
  <c r="R24" i="3"/>
  <c r="T24" i="3" s="1"/>
  <c r="N24" i="3"/>
  <c r="O24" i="3" s="1"/>
  <c r="G24" i="3"/>
  <c r="I24" i="3" s="1"/>
  <c r="U24" i="3" s="1"/>
  <c r="X23" i="3"/>
  <c r="R23" i="3"/>
  <c r="T23" i="3" s="1"/>
  <c r="N23" i="3"/>
  <c r="O23" i="3" s="1"/>
  <c r="G23" i="3"/>
  <c r="I23" i="3" s="1"/>
  <c r="U23" i="3" s="1"/>
  <c r="X22" i="3"/>
  <c r="R22" i="3"/>
  <c r="T22" i="3" s="1"/>
  <c r="O22" i="3"/>
  <c r="N22" i="3"/>
  <c r="G22" i="3"/>
  <c r="I22" i="3" s="1"/>
  <c r="U22" i="3" s="1"/>
  <c r="X21" i="3"/>
  <c r="R21" i="3"/>
  <c r="T21" i="3" s="1"/>
  <c r="N21" i="3"/>
  <c r="O21" i="3" s="1"/>
  <c r="G21" i="3"/>
  <c r="I21" i="3" s="1"/>
  <c r="X20" i="3"/>
  <c r="R20" i="3"/>
  <c r="T20" i="3" s="1"/>
  <c r="N20" i="3"/>
  <c r="O20" i="3" s="1"/>
  <c r="G20" i="3"/>
  <c r="I20" i="3" s="1"/>
  <c r="U20" i="3" s="1"/>
  <c r="X19" i="3"/>
  <c r="R19" i="3"/>
  <c r="T19" i="3" s="1"/>
  <c r="O19" i="3"/>
  <c r="N19" i="3"/>
  <c r="G19" i="3"/>
  <c r="I19" i="3" s="1"/>
  <c r="U19" i="3" s="1"/>
  <c r="X18" i="3"/>
  <c r="R18" i="3"/>
  <c r="T18" i="3" s="1"/>
  <c r="N18" i="3"/>
  <c r="O18" i="3" s="1"/>
  <c r="G18" i="3"/>
  <c r="I18" i="3" s="1"/>
  <c r="X17" i="3"/>
  <c r="R17" i="3"/>
  <c r="T17" i="3" s="1"/>
  <c r="N17" i="3"/>
  <c r="O17" i="3" s="1"/>
  <c r="G17" i="3"/>
  <c r="I17" i="3" s="1"/>
  <c r="U17" i="3" s="1"/>
  <c r="X16" i="3"/>
  <c r="R16" i="3"/>
  <c r="T16" i="3" s="1"/>
  <c r="O16" i="3"/>
  <c r="N16" i="3"/>
  <c r="G16" i="3"/>
  <c r="I16" i="3" s="1"/>
  <c r="U16" i="3" s="1"/>
  <c r="X15" i="3"/>
  <c r="R15" i="3"/>
  <c r="T15" i="3" s="1"/>
  <c r="N15" i="3"/>
  <c r="O15" i="3" s="1"/>
  <c r="G15" i="3"/>
  <c r="I15" i="3" s="1"/>
  <c r="U15" i="3" s="1"/>
  <c r="X14" i="3"/>
  <c r="R14" i="3"/>
  <c r="T14" i="3" s="1"/>
  <c r="N14" i="3"/>
  <c r="O14" i="3" s="1"/>
  <c r="G14" i="3"/>
  <c r="I14" i="3" s="1"/>
  <c r="U14" i="3" s="1"/>
  <c r="X13" i="3"/>
  <c r="R13" i="3"/>
  <c r="T13" i="3" s="1"/>
  <c r="O13" i="3"/>
  <c r="N13" i="3"/>
  <c r="G13" i="3"/>
  <c r="I13" i="3" s="1"/>
  <c r="U13" i="3" s="1"/>
  <c r="X12" i="3"/>
  <c r="R12" i="3"/>
  <c r="T12" i="3" s="1"/>
  <c r="N12" i="3"/>
  <c r="O12" i="3" s="1"/>
  <c r="G12" i="3"/>
  <c r="I12" i="3" s="1"/>
  <c r="U12" i="3" s="1"/>
  <c r="X11" i="3"/>
  <c r="R11" i="3"/>
  <c r="T11" i="3" s="1"/>
  <c r="N11" i="3"/>
  <c r="O11" i="3" s="1"/>
  <c r="G11" i="3"/>
  <c r="I11" i="3" s="1"/>
  <c r="U11" i="3" s="1"/>
  <c r="X10" i="3"/>
  <c r="R10" i="3"/>
  <c r="T10" i="3" s="1"/>
  <c r="O10" i="3"/>
  <c r="N10" i="3"/>
  <c r="G10" i="3"/>
  <c r="I10" i="3" s="1"/>
  <c r="X9" i="3"/>
  <c r="R9" i="3"/>
  <c r="T9" i="3" s="1"/>
  <c r="N9" i="3"/>
  <c r="O9" i="3" s="1"/>
  <c r="G9" i="3"/>
  <c r="I9" i="3" s="1"/>
  <c r="U9" i="3" s="1"/>
  <c r="X8" i="3"/>
  <c r="R8" i="3"/>
  <c r="T8" i="3" s="1"/>
  <c r="N8" i="3"/>
  <c r="O8" i="3" s="1"/>
  <c r="G8" i="3"/>
  <c r="I8" i="3" s="1"/>
  <c r="U8" i="3" s="1"/>
  <c r="X7" i="3"/>
  <c r="R7" i="3"/>
  <c r="T7" i="3" s="1"/>
  <c r="O7" i="3"/>
  <c r="N7" i="3"/>
  <c r="G7" i="3"/>
  <c r="I7" i="3" s="1"/>
  <c r="R6" i="3"/>
  <c r="T6" i="3" s="1"/>
  <c r="O6" i="3"/>
  <c r="G6" i="3"/>
  <c r="I6" i="3" s="1"/>
  <c r="U6" i="3" s="1"/>
  <c r="U6" i="1"/>
  <c r="T7" i="1"/>
  <c r="T8" i="1"/>
  <c r="T9" i="1"/>
  <c r="T10" i="1"/>
  <c r="T11" i="1"/>
  <c r="T12" i="1"/>
  <c r="T13" i="1"/>
  <c r="T14" i="1"/>
  <c r="T15" i="1"/>
  <c r="T16" i="1"/>
  <c r="T17" i="1"/>
  <c r="T18" i="1"/>
  <c r="T19" i="1"/>
  <c r="T20" i="1"/>
  <c r="T6" i="1"/>
  <c r="N7" i="1"/>
  <c r="N8" i="1"/>
  <c r="N9" i="1"/>
  <c r="N10" i="1"/>
  <c r="N11" i="1"/>
  <c r="N12" i="1"/>
  <c r="N13" i="1"/>
  <c r="O13" i="1" s="1"/>
  <c r="N14" i="1"/>
  <c r="N15" i="1"/>
  <c r="O15" i="1" s="1"/>
  <c r="N16" i="1"/>
  <c r="O16" i="1" s="1"/>
  <c r="N17" i="1"/>
  <c r="O17" i="1" s="1"/>
  <c r="N18" i="1"/>
  <c r="O18" i="1" s="1"/>
  <c r="N19" i="1"/>
  <c r="N20" i="1"/>
  <c r="O7" i="1"/>
  <c r="O8" i="1"/>
  <c r="O10" i="1"/>
  <c r="O20" i="1"/>
  <c r="O12" i="1"/>
  <c r="O14" i="1"/>
  <c r="N6" i="1"/>
  <c r="I7" i="1"/>
  <c r="I8" i="1"/>
  <c r="I9" i="1"/>
  <c r="I10" i="1"/>
  <c r="I11" i="1"/>
  <c r="I12" i="1"/>
  <c r="I13" i="1"/>
  <c r="I14" i="1"/>
  <c r="I15" i="1"/>
  <c r="I16" i="1"/>
  <c r="I17" i="1"/>
  <c r="I18" i="1"/>
  <c r="I19" i="1"/>
  <c r="I20" i="1"/>
  <c r="I6" i="1"/>
  <c r="X20" i="1"/>
  <c r="R20" i="1"/>
  <c r="G20" i="1"/>
  <c r="X19" i="1"/>
  <c r="R19" i="1"/>
  <c r="O19" i="1"/>
  <c r="G19" i="1"/>
  <c r="X18" i="1"/>
  <c r="R18" i="1"/>
  <c r="G18" i="1"/>
  <c r="X17" i="1"/>
  <c r="R17" i="1"/>
  <c r="G17" i="1"/>
  <c r="X16" i="1"/>
  <c r="R16" i="1"/>
  <c r="G16" i="1"/>
  <c r="X15" i="1"/>
  <c r="R15" i="1"/>
  <c r="G15" i="1"/>
  <c r="X14" i="1"/>
  <c r="R14" i="1"/>
  <c r="G14" i="1"/>
  <c r="X13" i="1"/>
  <c r="R13" i="1"/>
  <c r="G13" i="1"/>
  <c r="X12" i="1"/>
  <c r="R12" i="1"/>
  <c r="G12" i="1"/>
  <c r="X11" i="1"/>
  <c r="R11" i="1"/>
  <c r="O11" i="1"/>
  <c r="G11" i="1"/>
  <c r="X10" i="1"/>
  <c r="R10" i="1"/>
  <c r="G10" i="1"/>
  <c r="X9" i="1"/>
  <c r="R9" i="1"/>
  <c r="O9" i="1"/>
  <c r="G9" i="1"/>
  <c r="X8" i="1"/>
  <c r="R8" i="1"/>
  <c r="G8" i="1"/>
  <c r="X7" i="1"/>
  <c r="R7" i="1"/>
  <c r="G7" i="1"/>
  <c r="R6" i="1"/>
  <c r="O6" i="1"/>
  <c r="G6" i="1"/>
  <c r="U10" i="5" l="1"/>
  <c r="V10" i="10"/>
  <c r="V12" i="10"/>
  <c r="V6" i="10"/>
  <c r="P11" i="10"/>
  <c r="V11" i="10" s="1"/>
  <c r="P7" i="10"/>
  <c r="V7" i="10" s="1"/>
  <c r="V8" i="10"/>
  <c r="V9" i="10"/>
  <c r="V7" i="9"/>
  <c r="V13" i="9"/>
  <c r="P18" i="9"/>
  <c r="V18" i="9" s="1"/>
  <c r="P11" i="9"/>
  <c r="V11" i="9" s="1"/>
  <c r="P21" i="9"/>
  <c r="V21" i="9" s="1"/>
  <c r="P6" i="9"/>
  <c r="V6" i="9" s="1"/>
  <c r="V14" i="9"/>
  <c r="P20" i="9"/>
  <c r="P10" i="9"/>
  <c r="V10" i="9" s="1"/>
  <c r="W10" i="9" s="1"/>
  <c r="Y10" i="9" s="1"/>
  <c r="V8" i="9"/>
  <c r="W8" i="9" s="1"/>
  <c r="Y8" i="9" s="1"/>
  <c r="P8" i="9"/>
  <c r="P16" i="9"/>
  <c r="V22" i="9"/>
  <c r="P15" i="9"/>
  <c r="V15" i="9" s="1"/>
  <c r="V16" i="9"/>
  <c r="V19" i="9"/>
  <c r="P9" i="9"/>
  <c r="V9" i="9" s="1"/>
  <c r="P17" i="9"/>
  <c r="V17" i="9" s="1"/>
  <c r="P22" i="9"/>
  <c r="V12" i="9"/>
  <c r="V20" i="9"/>
  <c r="V18" i="8"/>
  <c r="V12" i="8"/>
  <c r="V26" i="8"/>
  <c r="V10" i="8"/>
  <c r="P6" i="8"/>
  <c r="V6" i="8" s="1"/>
  <c r="P22" i="8"/>
  <c r="V22" i="8"/>
  <c r="P7" i="8"/>
  <c r="P20" i="8"/>
  <c r="V7" i="8"/>
  <c r="V20" i="8"/>
  <c r="P23" i="7"/>
  <c r="V22" i="7"/>
  <c r="V18" i="7"/>
  <c r="U19" i="7"/>
  <c r="P11" i="7"/>
  <c r="I14" i="7"/>
  <c r="V14" i="7" s="1"/>
  <c r="P25" i="7"/>
  <c r="V25" i="7" s="1"/>
  <c r="V9" i="7"/>
  <c r="V11" i="7"/>
  <c r="U7" i="7"/>
  <c r="V7" i="7" s="1"/>
  <c r="U11" i="7"/>
  <c r="I26" i="7"/>
  <c r="V26" i="7" s="1"/>
  <c r="I10" i="7"/>
  <c r="V10" i="7" s="1"/>
  <c r="U13" i="7"/>
  <c r="V13" i="7" s="1"/>
  <c r="U15" i="7"/>
  <c r="V15" i="7" s="1"/>
  <c r="U17" i="7"/>
  <c r="V17" i="7" s="1"/>
  <c r="I23" i="7"/>
  <c r="V23" i="7" s="1"/>
  <c r="V21" i="7"/>
  <c r="P6" i="7"/>
  <c r="V6" i="7" s="1"/>
  <c r="P19" i="7"/>
  <c r="V19" i="7" s="1"/>
  <c r="V8" i="7"/>
  <c r="W8" i="6"/>
  <c r="W15" i="6"/>
  <c r="W13" i="6"/>
  <c r="U6" i="5"/>
  <c r="O9" i="5"/>
  <c r="U9" i="5" s="1"/>
  <c r="U8" i="5"/>
  <c r="U7" i="5"/>
  <c r="Y20" i="4"/>
  <c r="Z24" i="4"/>
  <c r="AB24" i="4" s="1"/>
  <c r="Z15" i="4"/>
  <c r="AB15" i="4" s="1"/>
  <c r="Z6" i="4"/>
  <c r="Z14" i="4"/>
  <c r="AB14" i="4" s="1"/>
  <c r="Y12" i="4"/>
  <c r="Y19" i="4"/>
  <c r="Z19" i="4" s="1"/>
  <c r="AB19" i="4" s="1"/>
  <c r="U7" i="3"/>
  <c r="U18" i="3"/>
  <c r="U10" i="3"/>
  <c r="U21" i="3"/>
  <c r="U11" i="1"/>
  <c r="U14" i="1"/>
  <c r="U9" i="1"/>
  <c r="U12" i="1"/>
  <c r="U15" i="1"/>
  <c r="U17" i="1"/>
  <c r="U19" i="1"/>
  <c r="U7" i="1"/>
  <c r="U16" i="1"/>
  <c r="U10" i="1"/>
  <c r="U13" i="1"/>
  <c r="U20" i="1"/>
  <c r="U18" i="1"/>
  <c r="U8" i="1"/>
  <c r="W21" i="9" l="1"/>
  <c r="Y21" i="9" s="1"/>
  <c r="W19" i="9"/>
  <c r="Y19" i="9" s="1"/>
  <c r="W17" i="9"/>
  <c r="Y17" i="9" s="1"/>
  <c r="W18" i="9"/>
  <c r="Y18" i="9" s="1"/>
  <c r="W15" i="9"/>
  <c r="Y15" i="9" s="1"/>
  <c r="W14" i="9"/>
  <c r="Y14" i="9" s="1"/>
  <c r="W11" i="9"/>
  <c r="Y11" i="9" s="1"/>
  <c r="W20" i="9"/>
  <c r="Y20" i="9" s="1"/>
  <c r="W22" i="9"/>
  <c r="Y22" i="9" s="1"/>
  <c r="W12" i="9"/>
  <c r="Y12" i="9" s="1"/>
  <c r="W6" i="9"/>
  <c r="W9" i="9"/>
  <c r="Y9" i="9" s="1"/>
  <c r="W16" i="9"/>
  <c r="Y16" i="9" s="1"/>
  <c r="W13" i="9"/>
  <c r="Y13" i="9" s="1"/>
  <c r="W7" i="9"/>
  <c r="Y7" i="9" s="1"/>
  <c r="W8" i="7"/>
  <c r="W19" i="7"/>
  <c r="Y19" i="7" s="1"/>
  <c r="W6" i="7"/>
  <c r="Y6" i="7" s="1"/>
  <c r="W25" i="7"/>
  <c r="Y25" i="7" s="1"/>
  <c r="W12" i="7"/>
  <c r="Y12" i="7" s="1"/>
  <c r="W18" i="7"/>
  <c r="Y18" i="7" s="1"/>
  <c r="W15" i="7"/>
  <c r="Y15" i="7" s="1"/>
  <c r="W14" i="7"/>
  <c r="Y14" i="7" s="1"/>
  <c r="W26" i="7"/>
  <c r="Y26" i="7" s="1"/>
  <c r="W9" i="7"/>
  <c r="Y9" i="7" s="1"/>
  <c r="W16" i="7"/>
  <c r="Y16" i="7" s="1"/>
  <c r="W22" i="7"/>
  <c r="Y22" i="7" s="1"/>
  <c r="W24" i="7"/>
  <c r="Y24" i="7" s="1"/>
  <c r="W20" i="7"/>
  <c r="Y20" i="7" s="1"/>
  <c r="W13" i="7"/>
  <c r="Y13" i="7" s="1"/>
  <c r="W7" i="7"/>
  <c r="Y7" i="7" s="1"/>
  <c r="W11" i="7"/>
  <c r="Y11" i="7" s="1"/>
  <c r="W17" i="7"/>
  <c r="Y17" i="7" s="1"/>
  <c r="W10" i="7"/>
  <c r="Y10" i="7" s="1"/>
  <c r="W23" i="7"/>
  <c r="Y23" i="7" s="1"/>
  <c r="W21" i="7"/>
  <c r="Y21" i="7" s="1"/>
  <c r="Z12" i="4"/>
  <c r="AB12" i="4" s="1"/>
  <c r="Z22" i="4"/>
  <c r="AB22" i="4" s="1"/>
  <c r="Z10" i="4"/>
  <c r="AB10" i="4" s="1"/>
  <c r="Z8" i="4"/>
  <c r="AB8" i="4" s="1"/>
  <c r="Z25" i="4"/>
  <c r="AB25" i="4" s="1"/>
  <c r="Z18" i="4"/>
  <c r="AB18" i="4" s="1"/>
  <c r="Z11" i="4"/>
  <c r="AB11" i="4" s="1"/>
  <c r="Z16" i="4"/>
  <c r="AB16" i="4" s="1"/>
  <c r="Z7" i="4"/>
  <c r="AB7" i="4" s="1"/>
  <c r="Z17" i="4"/>
  <c r="AB17" i="4" s="1"/>
  <c r="Z20" i="4"/>
  <c r="AB20" i="4" s="1"/>
  <c r="Z13" i="4"/>
  <c r="AB13" i="4" s="1"/>
  <c r="Z23" i="4"/>
  <c r="AB23" i="4" s="1"/>
  <c r="Z21" i="4"/>
  <c r="AB21" i="4" s="1"/>
  <c r="Z9" i="4"/>
  <c r="AB9" i="4" s="1"/>
</calcChain>
</file>

<file path=xl/sharedStrings.xml><?xml version="1.0" encoding="utf-8"?>
<sst xmlns="http://schemas.openxmlformats.org/spreadsheetml/2006/main" count="948" uniqueCount="390">
  <si>
    <t>姓名</t>
  </si>
  <si>
    <t>学号</t>
  </si>
  <si>
    <t>年级</t>
  </si>
  <si>
    <t>专业</t>
  </si>
  <si>
    <t>德育模块</t>
  </si>
  <si>
    <t>智育模块</t>
  </si>
  <si>
    <t>体美劳育模块</t>
  </si>
  <si>
    <t>综合测评成绩</t>
  </si>
  <si>
    <t>测评班排名</t>
  </si>
  <si>
    <t>测评班人数</t>
  </si>
  <si>
    <t>排名百分比</t>
    <phoneticPr fontId="7" type="noConversion"/>
  </si>
  <si>
    <t>德育基本分
70分</t>
  </si>
  <si>
    <t>德育奖惩分</t>
  </si>
  <si>
    <t>德育基本分+德育奖惩分</t>
  </si>
  <si>
    <t>（德育基本分+德育奖惩分）的最大值</t>
  </si>
  <si>
    <t>折算后德育分</t>
  </si>
  <si>
    <t>本人平均学分绩点</t>
  </si>
  <si>
    <t>平均学分绩点的最大值</t>
  </si>
  <si>
    <t>折算后课程分</t>
  </si>
  <si>
    <t>科研基础分</t>
  </si>
  <si>
    <t>科研基础分的最大值</t>
  </si>
  <si>
    <t>科研能力分</t>
  </si>
  <si>
    <t>科研能力分的最大值</t>
  </si>
  <si>
    <t>折算后科研分</t>
  </si>
  <si>
    <t>折算后智育分</t>
  </si>
  <si>
    <t>基础素质分  30分</t>
  </si>
  <si>
    <t>能力分</t>
  </si>
  <si>
    <t>基础素质分+能力分</t>
  </si>
  <si>
    <t>（基础素质分+能力分）的最大值</t>
  </si>
  <si>
    <t>折算后体美劳育分</t>
  </si>
  <si>
    <t>万丹婷</t>
  </si>
  <si>
    <t>202120200045</t>
  </si>
  <si>
    <t>应用经济学</t>
  </si>
  <si>
    <t>樊俊杰</t>
  </si>
  <si>
    <t>202120200033</t>
  </si>
  <si>
    <t>秦漫漫</t>
  </si>
  <si>
    <t>202120200035</t>
  </si>
  <si>
    <t>唐春美</t>
  </si>
  <si>
    <t>202120200044</t>
  </si>
  <si>
    <t>伍佳慧</t>
  </si>
  <si>
    <t>202120200042</t>
  </si>
  <si>
    <t>李寒冰</t>
  </si>
  <si>
    <t>202120200040</t>
  </si>
  <si>
    <t>邹小媛</t>
  </si>
  <si>
    <t>202120200043</t>
  </si>
  <si>
    <t>葛红兵</t>
  </si>
  <si>
    <t>202120200034</t>
  </si>
  <si>
    <t>林嘉挺</t>
  </si>
  <si>
    <t>202120200038</t>
  </si>
  <si>
    <t>胡晨曦</t>
  </si>
  <si>
    <t>202120200046</t>
  </si>
  <si>
    <t>姚桂荣</t>
  </si>
  <si>
    <t>202120200037</t>
  </si>
  <si>
    <t>欧沣莹</t>
  </si>
  <si>
    <t>202120200036</t>
  </si>
  <si>
    <t>崔世行</t>
  </si>
  <si>
    <t>202120200047</t>
  </si>
  <si>
    <t>黎晨晟</t>
  </si>
  <si>
    <t>202120200039</t>
  </si>
  <si>
    <t>叶锦鸿</t>
  </si>
  <si>
    <t>202120200041</t>
  </si>
  <si>
    <t>备注：
1.表中各项分数最大值一般指测评班中研究生对应项目的最大值。
2.本人平均学分绩点由研究生信息管理系统自动计算得出。
3.折算后德育分、课程分、科研分、智育分、体美劳育分指按《浙江师范大学研究生综合素质测评办法（修订）》中相应公式进行折算。</t>
  </si>
  <si>
    <r>
      <t xml:space="preserve"> 2021 </t>
    </r>
    <r>
      <rPr>
        <b/>
        <sz val="14"/>
        <rFont val="仿宋_GB2312"/>
        <family val="3"/>
        <charset val="134"/>
      </rPr>
      <t>级研究生综合素质测评结果汇总表</t>
    </r>
    <phoneticPr fontId="4" type="noConversion"/>
  </si>
  <si>
    <t>学院 （公章）：经济与管理学院（中非国际商学院）                                                                                    分管领导签字：</t>
    <phoneticPr fontId="4" type="noConversion"/>
  </si>
  <si>
    <t>(2022-2023学年)</t>
  </si>
  <si>
    <t>排名百分比</t>
  </si>
  <si>
    <t>王婉婷</t>
  </si>
  <si>
    <t>202125200752</t>
  </si>
  <si>
    <t>职业技术教育（财经商贸）</t>
  </si>
  <si>
    <t>林亚飞</t>
  </si>
  <si>
    <t>202125200755</t>
  </si>
  <si>
    <t>易鑫钰</t>
  </si>
  <si>
    <t>202125200762</t>
  </si>
  <si>
    <t>祝晓洁</t>
  </si>
  <si>
    <t>202125200750</t>
  </si>
  <si>
    <t>陈帅</t>
  </si>
  <si>
    <t>202125200771</t>
  </si>
  <si>
    <t>江丽慧</t>
  </si>
  <si>
    <t>202125200757</t>
  </si>
  <si>
    <t>肖凡</t>
  </si>
  <si>
    <t>202125200765</t>
  </si>
  <si>
    <t>蒋瑞华</t>
  </si>
  <si>
    <t>202125200753</t>
  </si>
  <si>
    <t>左良钰</t>
  </si>
  <si>
    <t>202125200756</t>
  </si>
  <si>
    <t>楚楚</t>
  </si>
  <si>
    <t>202125200764</t>
  </si>
  <si>
    <t>李冰钰</t>
  </si>
  <si>
    <t>202125200760</t>
  </si>
  <si>
    <t>毛惠</t>
  </si>
  <si>
    <t>202125200761</t>
  </si>
  <si>
    <t>刘丛聪</t>
  </si>
  <si>
    <t>202125200754</t>
  </si>
  <si>
    <t>王佳柳</t>
  </si>
  <si>
    <t>202125200770</t>
  </si>
  <si>
    <t>姚欣佳</t>
  </si>
  <si>
    <t>202125200763</t>
  </si>
  <si>
    <t>辛艳红</t>
  </si>
  <si>
    <t>202125200768</t>
  </si>
  <si>
    <t>冯飞</t>
  </si>
  <si>
    <t>202125200751</t>
  </si>
  <si>
    <t>高双倩</t>
  </si>
  <si>
    <t>202125200769</t>
  </si>
  <si>
    <t>李金城</t>
  </si>
  <si>
    <t>202125200766</t>
  </si>
  <si>
    <t>曾诗玉</t>
  </si>
  <si>
    <t>202125200759</t>
  </si>
  <si>
    <t>王晴</t>
  </si>
  <si>
    <t>202125200767</t>
  </si>
  <si>
    <r>
      <t xml:space="preserve"> 2021 </t>
    </r>
    <r>
      <rPr>
        <b/>
        <sz val="14"/>
        <rFont val="仿宋_GB2312"/>
        <family val="3"/>
        <charset val="134"/>
      </rPr>
      <t>级研究生综合素质测评结果汇总表</t>
    </r>
    <phoneticPr fontId="7" type="noConversion"/>
  </si>
  <si>
    <t>(2022 -2023 学年)</t>
    <phoneticPr fontId="7" type="noConversion"/>
  </si>
  <si>
    <t>智育模块</t>
    <phoneticPr fontId="7" type="noConversion"/>
  </si>
  <si>
    <t>折算后基础分</t>
    <phoneticPr fontId="7" type="noConversion"/>
  </si>
  <si>
    <t>折算后能力分</t>
    <phoneticPr fontId="7" type="noConversion"/>
  </si>
  <si>
    <t>殷慧</t>
    <phoneticPr fontId="7" type="noConversion"/>
  </si>
  <si>
    <t>202120201108</t>
    <phoneticPr fontId="7" type="noConversion"/>
  </si>
  <si>
    <t>2021级</t>
    <phoneticPr fontId="7" type="noConversion"/>
  </si>
  <si>
    <t>工商管理</t>
    <phoneticPr fontId="7" type="noConversion"/>
  </si>
  <si>
    <t>梅晨</t>
    <phoneticPr fontId="7" type="noConversion"/>
  </si>
  <si>
    <t>202120201124</t>
  </si>
  <si>
    <t>2021级</t>
  </si>
  <si>
    <t>黄雅琪</t>
  </si>
  <si>
    <t>202120201126</t>
  </si>
  <si>
    <t>胡钰轩</t>
  </si>
  <si>
    <t>202120201114</t>
  </si>
  <si>
    <t>王晓艳</t>
  </si>
  <si>
    <t>202120201122</t>
  </si>
  <si>
    <t>汪艺晶</t>
  </si>
  <si>
    <t>202120201119</t>
  </si>
  <si>
    <t>邵晓群</t>
  </si>
  <si>
    <t>202120201113</t>
  </si>
  <si>
    <t>袁紫剑</t>
  </si>
  <si>
    <t>202120201118</t>
  </si>
  <si>
    <t>陶吉</t>
  </si>
  <si>
    <t>202120201105</t>
  </si>
  <si>
    <t>罗娟</t>
  </si>
  <si>
    <t>202120201117</t>
  </si>
  <si>
    <t>郑茜</t>
    <phoneticPr fontId="7" type="noConversion"/>
  </si>
  <si>
    <t>202120201111</t>
  </si>
  <si>
    <t>刘振</t>
  </si>
  <si>
    <t>202120201116</t>
  </si>
  <si>
    <t>宋孙雨</t>
  </si>
  <si>
    <t>202120201125</t>
  </si>
  <si>
    <t>朱雪晴</t>
  </si>
  <si>
    <t>202120201123</t>
  </si>
  <si>
    <t>宋锡恒</t>
    <phoneticPr fontId="7" type="noConversion"/>
  </si>
  <si>
    <t>202120201107</t>
  </si>
  <si>
    <t>周宇鑫</t>
    <phoneticPr fontId="7" type="noConversion"/>
  </si>
  <si>
    <t>202120201106</t>
  </si>
  <si>
    <t>何流</t>
  </si>
  <si>
    <t>202120201121</t>
  </si>
  <si>
    <t>刘彬</t>
  </si>
  <si>
    <t>202120201109</t>
  </si>
  <si>
    <t>王肇鹏</t>
    <phoneticPr fontId="7" type="noConversion"/>
  </si>
  <si>
    <t>202120201112</t>
  </si>
  <si>
    <t>张凯</t>
  </si>
  <si>
    <t>202120201110</t>
  </si>
  <si>
    <t>岑益峰</t>
  </si>
  <si>
    <t>202120201115</t>
  </si>
  <si>
    <r>
      <t xml:space="preserve">  2021  </t>
    </r>
    <r>
      <rPr>
        <b/>
        <sz val="14"/>
        <rFont val="仿宋_GB2312"/>
        <charset val="134"/>
      </rPr>
      <t xml:space="preserve"> 级研究生综合素质测评结果汇总表</t>
    </r>
    <phoneticPr fontId="7" type="noConversion"/>
  </si>
  <si>
    <t>素质拓展模块</t>
  </si>
  <si>
    <t>综合成绩</t>
  </si>
  <si>
    <t>同年级同专业排名</t>
  </si>
  <si>
    <t>同年级同专业人数</t>
  </si>
  <si>
    <t>加减分</t>
  </si>
  <si>
    <t>本人科研基础分</t>
    <phoneticPr fontId="7" type="noConversion"/>
  </si>
  <si>
    <t>科研基础分最大值</t>
    <phoneticPr fontId="7" type="noConversion"/>
  </si>
  <si>
    <t>折算后科研基础分</t>
    <phoneticPr fontId="7" type="noConversion"/>
  </si>
  <si>
    <t>科研项目分</t>
  </si>
  <si>
    <t>科研成果分</t>
  </si>
  <si>
    <t>学科竞赛分</t>
  </si>
  <si>
    <t>基本分  30分</t>
  </si>
  <si>
    <t>本人素质拓展分</t>
  </si>
  <si>
    <t>素质拓展分最大值</t>
  </si>
  <si>
    <t>折算后素质拓展分</t>
  </si>
  <si>
    <t>郑梦婷</t>
  </si>
  <si>
    <t>202125200772</t>
    <phoneticPr fontId="7" type="noConversion"/>
  </si>
  <si>
    <t>易懿</t>
  </si>
  <si>
    <t>202125200787</t>
    <phoneticPr fontId="7" type="noConversion"/>
  </si>
  <si>
    <t>金怡洁</t>
  </si>
  <si>
    <t>202125200785</t>
    <phoneticPr fontId="7" type="noConversion"/>
  </si>
  <si>
    <t>王贝贝</t>
  </si>
  <si>
    <t>202125200773</t>
    <phoneticPr fontId="7" type="noConversion"/>
  </si>
  <si>
    <t>韦东平</t>
  </si>
  <si>
    <t>202125200784</t>
    <phoneticPr fontId="7" type="noConversion"/>
  </si>
  <si>
    <t>金琳卓</t>
  </si>
  <si>
    <t>202125200781</t>
    <phoneticPr fontId="7" type="noConversion"/>
  </si>
  <si>
    <t>陈玲玲</t>
  </si>
  <si>
    <t>202125200788</t>
    <phoneticPr fontId="7" type="noConversion"/>
  </si>
  <si>
    <t>潘凌芸</t>
  </si>
  <si>
    <t>202125200790</t>
    <phoneticPr fontId="7" type="noConversion"/>
  </si>
  <si>
    <t>张雅琪</t>
  </si>
  <si>
    <t>202125200778</t>
    <phoneticPr fontId="7" type="noConversion"/>
  </si>
  <si>
    <t>叶清甜</t>
  </si>
  <si>
    <t>202125200789</t>
    <phoneticPr fontId="7" type="noConversion"/>
  </si>
  <si>
    <t>史杰</t>
  </si>
  <si>
    <t>202125200783</t>
    <phoneticPr fontId="7" type="noConversion"/>
  </si>
  <si>
    <t>张碧森</t>
  </si>
  <si>
    <t>202125200775</t>
    <phoneticPr fontId="7" type="noConversion"/>
  </si>
  <si>
    <t>王红</t>
  </si>
  <si>
    <t>202125200780</t>
    <phoneticPr fontId="7" type="noConversion"/>
  </si>
  <si>
    <t>李建莹</t>
  </si>
  <si>
    <t>202125200782</t>
    <phoneticPr fontId="7" type="noConversion"/>
  </si>
  <si>
    <t>蒋梦新</t>
  </si>
  <si>
    <t>202125200777</t>
    <phoneticPr fontId="7" type="noConversion"/>
  </si>
  <si>
    <t>14</t>
    <phoneticPr fontId="7" type="noConversion"/>
  </si>
  <si>
    <t>马子涵</t>
  </si>
  <si>
    <t>202125200779</t>
    <phoneticPr fontId="7" type="noConversion"/>
  </si>
  <si>
    <t>滕丽娜</t>
  </si>
  <si>
    <t>202125200786</t>
    <phoneticPr fontId="7" type="noConversion"/>
  </si>
  <si>
    <t>谭观秀</t>
  </si>
  <si>
    <t>202125200774</t>
    <phoneticPr fontId="7" type="noConversion"/>
  </si>
  <si>
    <t>陈超静</t>
    <phoneticPr fontId="7" type="noConversion"/>
  </si>
  <si>
    <t>202025200699</t>
    <phoneticPr fontId="7" type="noConversion"/>
  </si>
  <si>
    <t>牛雅倩</t>
  </si>
  <si>
    <t>202125200776</t>
    <phoneticPr fontId="7" type="noConversion"/>
  </si>
  <si>
    <t>备注：
1.表中德育分等各项最大值一般指同年级同专业研究生对应项目的最大值。
2.本人成绩分指研究生信息管理系统自动计算得出的成绩分。
3.折算后德育分、成绩分、科研分、智育分、素质拓展分指按《浙江师范大学研究生综合测评办法（修订）》中相应公式进行折算。</t>
  </si>
  <si>
    <t>职业技术教育（旅游服务）</t>
    <phoneticPr fontId="4" type="noConversion"/>
  </si>
  <si>
    <t>德育基本分70分</t>
    <phoneticPr fontId="7" type="noConversion"/>
  </si>
  <si>
    <t>德育奖惩分</t>
    <phoneticPr fontId="4" type="noConversion"/>
  </si>
  <si>
    <t>科研能力分</t>
    <phoneticPr fontId="4" type="noConversion"/>
  </si>
  <si>
    <t>科研能力分的最大值</t>
    <phoneticPr fontId="4" type="noConversion"/>
  </si>
  <si>
    <t>折算后科研能力分</t>
    <phoneticPr fontId="4" type="noConversion"/>
  </si>
  <si>
    <t>梁佳燕</t>
  </si>
  <si>
    <t>202125201276</t>
  </si>
  <si>
    <t>旅游管理</t>
  </si>
  <si>
    <t>杨若梅</t>
  </si>
  <si>
    <t>202125201274</t>
  </si>
  <si>
    <t>王妍婷</t>
  </si>
  <si>
    <t>202125201279</t>
  </si>
  <si>
    <t>钱文君</t>
  </si>
  <si>
    <t>202125201278</t>
  </si>
  <si>
    <t>闵莹</t>
  </si>
  <si>
    <t>202125201275</t>
  </si>
  <si>
    <t>学院 （公章）：经济与管理学院(中非国际商学院)                                                              分管领导签字：</t>
    <phoneticPr fontId="7" type="noConversion"/>
  </si>
  <si>
    <t>( 2022 -2023   学年)</t>
    <phoneticPr fontId="4" type="noConversion"/>
  </si>
  <si>
    <t>(2022 -2023 学年)</t>
    <phoneticPr fontId="4" type="noConversion"/>
  </si>
  <si>
    <t>课程分折算</t>
  </si>
  <si>
    <t>丁伊宁</t>
  </si>
  <si>
    <t>李心唯</t>
  </si>
  <si>
    <t>周宇欣</t>
  </si>
  <si>
    <t>金伊勒</t>
  </si>
  <si>
    <t>唐瑜</t>
  </si>
  <si>
    <t>袁操</t>
  </si>
  <si>
    <t>徐雨熙</t>
  </si>
  <si>
    <t>涂丽丽</t>
  </si>
  <si>
    <t>鲍卫平</t>
  </si>
  <si>
    <t>苏媛媛</t>
  </si>
  <si>
    <t>朱威宇</t>
  </si>
  <si>
    <t>傅裕</t>
  </si>
  <si>
    <t>庞金萍</t>
  </si>
  <si>
    <t>陆瑶</t>
  </si>
  <si>
    <t>张雯</t>
  </si>
  <si>
    <t>工商管理</t>
  </si>
  <si>
    <t>董桂蓉</t>
  </si>
  <si>
    <t>殷钰辰</t>
  </si>
  <si>
    <t>2022205001153</t>
  </si>
  <si>
    <t>70</t>
  </si>
  <si>
    <t>6.5</t>
  </si>
  <si>
    <t>4.02</t>
  </si>
  <si>
    <t>2</t>
  </si>
  <si>
    <t>丁伟博</t>
  </si>
  <si>
    <t>2022205001161</t>
  </si>
  <si>
    <t>李苏静</t>
  </si>
  <si>
    <t>2022205001158</t>
  </si>
  <si>
    <t>李颖</t>
  </si>
  <si>
    <t>刘笑笑</t>
  </si>
  <si>
    <t>2022205001166</t>
  </si>
  <si>
    <t>詹刘琦</t>
  </si>
  <si>
    <t>2022205001152</t>
  </si>
  <si>
    <t>李运齐</t>
  </si>
  <si>
    <t>胡梦琪</t>
  </si>
  <si>
    <t>2022205001165</t>
  </si>
  <si>
    <t>彭芮</t>
  </si>
  <si>
    <t>林珍珍</t>
  </si>
  <si>
    <t>2022205001156</t>
  </si>
  <si>
    <t>谢淇伟</t>
  </si>
  <si>
    <t>2022205001159</t>
  </si>
  <si>
    <t>邹鑫</t>
  </si>
  <si>
    <t>2022205001154</t>
  </si>
  <si>
    <t>李安</t>
  </si>
  <si>
    <t>王司佳</t>
  </si>
  <si>
    <t>2022205001157</t>
  </si>
  <si>
    <t>时夏夏</t>
  </si>
  <si>
    <t>2022205001168</t>
  </si>
  <si>
    <t>杨红梅</t>
  </si>
  <si>
    <t>68</t>
  </si>
  <si>
    <t>-3.5</t>
  </si>
  <si>
    <t>3.83</t>
  </si>
  <si>
    <t>0.6</t>
  </si>
  <si>
    <t>陈蕾</t>
  </si>
  <si>
    <t>李倩</t>
  </si>
  <si>
    <t>2022205001163</t>
  </si>
  <si>
    <t>吴斐</t>
  </si>
  <si>
    <t>2022205001169</t>
  </si>
  <si>
    <t>学院 （公章）：经济与管理学院（中非国际商学院）                                                                                   分管领导签字：</t>
    <phoneticPr fontId="4" type="noConversion"/>
  </si>
  <si>
    <t>综合测评成绩</t>
    <phoneticPr fontId="7" type="noConversion"/>
  </si>
  <si>
    <t>王珍珍</t>
    <phoneticPr fontId="7" type="noConversion"/>
  </si>
  <si>
    <t>2022级</t>
    <phoneticPr fontId="7" type="noConversion"/>
  </si>
  <si>
    <t>孙思涵</t>
    <phoneticPr fontId="7" type="noConversion"/>
  </si>
  <si>
    <t>2022207000705</t>
    <phoneticPr fontId="7" type="noConversion"/>
  </si>
  <si>
    <t>柯珊珊</t>
    <phoneticPr fontId="7" type="noConversion"/>
  </si>
  <si>
    <t>杨佳艳</t>
  </si>
  <si>
    <t>2022207000713</t>
  </si>
  <si>
    <t>2022级</t>
  </si>
  <si>
    <t>杨万瑞</t>
    <phoneticPr fontId="7" type="noConversion"/>
  </si>
  <si>
    <t>2022207000703</t>
    <phoneticPr fontId="7" type="noConversion"/>
  </si>
  <si>
    <t>张宁宁</t>
    <phoneticPr fontId="7" type="noConversion"/>
  </si>
  <si>
    <t>王彤</t>
  </si>
  <si>
    <t>2022207000738</t>
  </si>
  <si>
    <t>楼佳瑶</t>
    <phoneticPr fontId="7" type="noConversion"/>
  </si>
  <si>
    <t>2022207000707</t>
  </si>
  <si>
    <t>廖熙萍</t>
  </si>
  <si>
    <t>2022207000732</t>
  </si>
  <si>
    <t>陈晴</t>
    <phoneticPr fontId="7" type="noConversion"/>
  </si>
  <si>
    <t>董丹</t>
  </si>
  <si>
    <t>2022207000734</t>
  </si>
  <si>
    <t>姚琦</t>
    <phoneticPr fontId="7" type="noConversion"/>
  </si>
  <si>
    <t>刘亚妮</t>
  </si>
  <si>
    <t>2022207000718</t>
  </si>
  <si>
    <t>程文净</t>
    <phoneticPr fontId="7" type="noConversion"/>
  </si>
  <si>
    <t>李宛泠</t>
  </si>
  <si>
    <t>2022207000730</t>
  </si>
  <si>
    <t>7.5</t>
    <phoneticPr fontId="7" type="noConversion"/>
  </si>
  <si>
    <t>2.833333</t>
    <phoneticPr fontId="7" type="noConversion"/>
  </si>
  <si>
    <t>6.5</t>
    <phoneticPr fontId="7" type="noConversion"/>
  </si>
  <si>
    <t>彭倩如</t>
    <phoneticPr fontId="7" type="noConversion"/>
  </si>
  <si>
    <t>2022207000731</t>
  </si>
  <si>
    <t>张元美</t>
    <phoneticPr fontId="7" type="noConversion"/>
  </si>
  <si>
    <t>马航</t>
  </si>
  <si>
    <t>2022207000729</t>
  </si>
  <si>
    <t>杜悦秋</t>
  </si>
  <si>
    <t>2022207000733</t>
  </si>
  <si>
    <t>彭明珠</t>
  </si>
  <si>
    <t>2022207000737</t>
  </si>
  <si>
    <t>邹俊霞</t>
  </si>
  <si>
    <t>2022207000735</t>
    <phoneticPr fontId="20" type="noConversion"/>
  </si>
  <si>
    <t>学院 （公章）：经济与管理学院（中非国际商学院）                                                                                     分管领导签字：</t>
    <phoneticPr fontId="4" type="noConversion"/>
  </si>
  <si>
    <t>折算后德育分</t>
    <phoneticPr fontId="7" type="noConversion"/>
  </si>
  <si>
    <t>熊思婷</t>
  </si>
  <si>
    <r>
      <t>2022</t>
    </r>
    <r>
      <rPr>
        <sz val="10"/>
        <rFont val="Microsoft YaHei UI"/>
        <family val="2"/>
        <charset val="134"/>
      </rPr>
      <t>级</t>
    </r>
  </si>
  <si>
    <t>王孟霞</t>
  </si>
  <si>
    <t>刘心悦</t>
  </si>
  <si>
    <t>张冰靓</t>
  </si>
  <si>
    <t>应佳丽</t>
  </si>
  <si>
    <t>欧金梅</t>
  </si>
  <si>
    <t>魏诗淇</t>
  </si>
  <si>
    <t>康茜朦</t>
  </si>
  <si>
    <t>石少晨</t>
  </si>
  <si>
    <t>闫欣</t>
  </si>
  <si>
    <t>伍丽彤</t>
  </si>
  <si>
    <t>郭丹娜</t>
  </si>
  <si>
    <t>李蕊</t>
  </si>
  <si>
    <t>陈虹彤</t>
  </si>
  <si>
    <t>欧阳月</t>
  </si>
  <si>
    <t>黎亚文</t>
  </si>
  <si>
    <t>徐萌</t>
  </si>
  <si>
    <t>备注：
1.表中各项分数最大值一般指测评班中研究生对应项目的最大值。
2.本人平均学分绩点由研究生信息管理系统自动计算得出。
3.折算后德育分、课程分、科研分、智育分、体美劳育分指按《浙江师范大学研究生综合素质测评办法（修订）》中相应公式进行折算。</t>
    <phoneticPr fontId="7" type="noConversion"/>
  </si>
  <si>
    <t>陈科伊</t>
  </si>
  <si>
    <t>旅游管理</t>
    <phoneticPr fontId="7" type="noConversion"/>
  </si>
  <si>
    <t>颜淑琴</t>
    <phoneticPr fontId="7" type="noConversion"/>
  </si>
  <si>
    <t>李之雯</t>
    <phoneticPr fontId="7" type="noConversion"/>
  </si>
  <si>
    <t>黄婷</t>
  </si>
  <si>
    <t>2022207001335</t>
  </si>
  <si>
    <t>任文顾</t>
  </si>
  <si>
    <t>范颖琳</t>
    <phoneticPr fontId="7" type="noConversion"/>
  </si>
  <si>
    <t>梁小娟</t>
  </si>
  <si>
    <t>金佳佳</t>
    <phoneticPr fontId="7" type="noConversion"/>
  </si>
  <si>
    <r>
      <t xml:space="preserve"> 2022 </t>
    </r>
    <r>
      <rPr>
        <b/>
        <sz val="14"/>
        <rFont val="仿宋_GB2312"/>
        <family val="3"/>
        <charset val="134"/>
      </rPr>
      <t>级研究生综合素质测评结果汇总表</t>
    </r>
    <phoneticPr fontId="4" type="noConversion"/>
  </si>
  <si>
    <r>
      <t xml:space="preserve"> 2022 </t>
    </r>
    <r>
      <rPr>
        <b/>
        <sz val="14"/>
        <rFont val="仿宋_GB2312"/>
        <family val="3"/>
        <charset val="134"/>
      </rPr>
      <t>级研究生综合素质测评结果汇总表</t>
    </r>
    <phoneticPr fontId="7" type="noConversion"/>
  </si>
  <si>
    <r>
      <t xml:space="preserve"> </t>
    </r>
    <r>
      <rPr>
        <u/>
        <sz val="14"/>
        <rFont val="微软雅黑"/>
        <family val="2"/>
        <charset val="134"/>
      </rPr>
      <t xml:space="preserve">2022 </t>
    </r>
    <r>
      <rPr>
        <b/>
        <sz val="14"/>
        <rFont val="仿宋_GB2312"/>
        <family val="3"/>
        <charset val="134"/>
      </rPr>
      <t>级研究生综合素质测评结果汇总表</t>
    </r>
    <phoneticPr fontId="7" type="noConversion"/>
  </si>
  <si>
    <r>
      <t xml:space="preserve"> </t>
    </r>
    <r>
      <rPr>
        <u/>
        <sz val="14"/>
        <rFont val="仿宋_GB2312"/>
        <family val="3"/>
        <charset val="134"/>
      </rPr>
      <t>2022</t>
    </r>
    <r>
      <rPr>
        <b/>
        <u/>
        <sz val="14"/>
        <rFont val="仿宋_GB2312"/>
        <family val="3"/>
        <charset val="134"/>
      </rPr>
      <t xml:space="preserve"> </t>
    </r>
    <r>
      <rPr>
        <b/>
        <sz val="14"/>
        <rFont val="仿宋_GB2312"/>
        <family val="3"/>
        <charset val="134"/>
      </rPr>
      <t>级研究生综合素质测评结果汇总表</t>
    </r>
    <phoneticPr fontId="7" type="noConversion"/>
  </si>
  <si>
    <t>2022207000714</t>
    <phoneticPr fontId="7" type="noConversion"/>
  </si>
  <si>
    <t>2022207000710</t>
    <phoneticPr fontId="7" type="noConversion"/>
  </si>
  <si>
    <t>2022207000708</t>
    <phoneticPr fontId="7" type="noConversion"/>
  </si>
  <si>
    <t>2022207000719</t>
    <phoneticPr fontId="7" type="noConversion"/>
  </si>
  <si>
    <t>2022207000711</t>
    <phoneticPr fontId="7" type="noConversion"/>
  </si>
  <si>
    <t>2022207000725</t>
    <phoneticPr fontId="7" type="noConversion"/>
  </si>
  <si>
    <t>2022207000726</t>
    <phoneticPr fontId="7" type="noConversion"/>
  </si>
  <si>
    <t>2022207000709</t>
    <phoneticPr fontId="7" type="noConversion"/>
  </si>
  <si>
    <t>2022207000717</t>
    <phoneticPr fontId="7" type="noConversion"/>
  </si>
  <si>
    <t>2022207000723</t>
    <phoneticPr fontId="7" type="noConversion"/>
  </si>
  <si>
    <t>2022207000716</t>
    <phoneticPr fontId="7" type="noConversion"/>
  </si>
  <si>
    <t>2022207000704</t>
    <phoneticPr fontId="7" type="noConversion"/>
  </si>
  <si>
    <t>2022207000715</t>
    <phoneticPr fontId="7" type="noConversion"/>
  </si>
  <si>
    <t>2022207000724</t>
    <phoneticPr fontId="7" type="noConversion"/>
  </si>
  <si>
    <t>2022207000722</t>
    <phoneticPr fontId="7" type="noConversion"/>
  </si>
  <si>
    <t>2022207000721</t>
    <phoneticPr fontId="7" type="noConversion"/>
  </si>
  <si>
    <t>2022207000701</t>
    <phoneticPr fontId="7" type="noConversion"/>
  </si>
  <si>
    <t>2022级</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</si>
</sst>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0_ "/>
    <numFmt numFmtId="177" formatCode="0_ "/>
    <numFmt numFmtId="178" formatCode="0.00_);[Red]\(0.00\)"/>
    <numFmt numFmtId="179" formatCode="0.00000_ "/>
    <numFmt numFmtId="180" formatCode="0_);[Red]\(0\)"/>
  </numFmts>
  <fonts count="24">
    <font>
      <sz val="11"/>
      <color theme="1"/>
      <name val="等线"/>
      <family val="2"/>
      <scheme val="minor"/>
    </font>
    <font>
      <sz val="11"/>
      <color theme="1"/>
      <name val="等线"/>
      <family val="2"/>
      <scheme val="minor"/>
    </font>
    <font>
      <b/>
      <u/>
      <sz val="14"/>
      <name val="仿宋_GB2312"/>
      <family val="3"/>
      <charset val="134"/>
    </font>
    <font>
      <b/>
      <sz val="14"/>
      <name val="仿宋_GB2312"/>
      <family val="3"/>
      <charset val="134"/>
    </font>
    <font>
      <sz val="9"/>
      <name val="等线"/>
      <family val="3"/>
      <charset val="134"/>
      <scheme val="minor"/>
    </font>
    <font>
      <sz val="10"/>
      <name val="仿宋_GB2312"/>
      <family val="3"/>
      <charset val="134"/>
    </font>
    <font>
      <sz val="12"/>
      <name val="仿宋_GB2312"/>
      <family val="3"/>
      <charset val="134"/>
    </font>
    <font>
      <sz val="9"/>
      <name val="宋体"/>
      <family val="3"/>
      <charset val="134"/>
    </font>
    <font>
      <sz val="10"/>
      <name val="宋体"/>
      <family val="3"/>
      <charset val="134"/>
    </font>
    <font>
      <sz val="10"/>
      <color indexed="10"/>
      <name val="仿宋_GB2312"/>
      <family val="3"/>
      <charset val="134"/>
    </font>
    <font>
      <b/>
      <u/>
      <sz val="14"/>
      <name val="仿宋_GB2312"/>
      <charset val="134"/>
    </font>
    <font>
      <b/>
      <sz val="14"/>
      <name val="仿宋_GB2312"/>
      <charset val="134"/>
    </font>
    <font>
      <sz val="10"/>
      <name val="仿宋_GB2312"/>
      <charset val="134"/>
    </font>
    <font>
      <sz val="12"/>
      <name val="仿宋_GB2312"/>
      <charset val="134"/>
    </font>
    <font>
      <sz val="10"/>
      <color theme="1"/>
      <name val="仿宋_GB2312"/>
      <charset val="134"/>
    </font>
    <font>
      <b/>
      <sz val="10"/>
      <name val="仿宋"/>
      <family val="3"/>
      <charset val="134"/>
    </font>
    <font>
      <sz val="10"/>
      <color indexed="10"/>
      <name val="仿宋_GB2312"/>
      <charset val="134"/>
    </font>
    <font>
      <sz val="10"/>
      <name val="微软雅黑"/>
      <family val="3"/>
      <charset val="134"/>
    </font>
    <font>
      <sz val="10"/>
      <name val="SimSun"/>
      <charset val="134"/>
    </font>
    <font>
      <sz val="10"/>
      <name val="微软雅黑"/>
      <family val="2"/>
      <charset val="134"/>
    </font>
    <font>
      <sz val="11"/>
      <name val="宋体"/>
      <family val="3"/>
      <charset val="134"/>
    </font>
    <font>
      <sz val="10"/>
      <name val="Microsoft YaHei UI"/>
      <family val="2"/>
      <charset val="134"/>
    </font>
    <font>
      <u/>
      <sz val="14"/>
      <name val="微软雅黑"/>
      <family val="2"/>
      <charset val="134"/>
    </font>
    <font>
      <u/>
      <sz val="14"/>
      <name val="仿宋_GB2312"/>
      <family val="3"/>
      <charset val="134"/>
    </font>
  </fonts>
  <fills count="4">
    <fill>
      <patternFill patternType="none"/>
    </fill>
    <fill>
      <patternFill patternType="gray125"/>
    </fill>
    <fill>
      <patternFill patternType="solid">
        <fgColor indexed="45"/>
        <bgColor indexed="64"/>
      </patternFill>
    </fill>
    <fill>
      <patternFill patternType="solid">
        <fgColor theme="0"/>
        <bgColor indexed="64"/>
      </patternFill>
    </fill>
  </fills>
  <borders count="10">
    <border>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9" fontId="1" fillId="0" borderId="0" applyFont="0" applyFill="0" applyBorder="0" applyAlignment="0" applyProtection="0">
      <alignment vertical="center"/>
    </xf>
  </cellStyleXfs>
  <cellXfs count="76">
    <xf numFmtId="0" fontId="0" fillId="0" borderId="0" xfId="0"/>
    <xf numFmtId="0" fontId="5" fillId="0" borderId="0" xfId="0" applyFont="1" applyAlignment="1">
      <alignment horizontal="center" vertical="center" wrapText="1"/>
    </xf>
    <xf numFmtId="0" fontId="5" fillId="0" borderId="6" xfId="0" applyFont="1" applyBorder="1" applyAlignment="1">
      <alignment horizontal="center" vertical="center" wrapText="1"/>
    </xf>
    <xf numFmtId="0" fontId="5" fillId="2" borderId="6" xfId="0" applyFont="1" applyFill="1" applyBorder="1" applyAlignment="1">
      <alignment horizontal="center" vertical="center" wrapText="1"/>
    </xf>
    <xf numFmtId="49" fontId="5" fillId="0" borderId="6" xfId="0" applyNumberFormat="1" applyFont="1" applyBorder="1" applyAlignment="1">
      <alignment horizontal="center" vertical="center" wrapText="1"/>
    </xf>
    <xf numFmtId="0" fontId="5" fillId="0" borderId="6" xfId="0" quotePrefix="1" applyFont="1" applyBorder="1" applyAlignment="1">
      <alignment horizontal="center" vertical="center" wrapText="1"/>
    </xf>
    <xf numFmtId="0" fontId="8" fillId="0" borderId="6" xfId="0" applyFont="1" applyBorder="1" applyAlignment="1">
      <alignment horizontal="center" vertical="center" wrapText="1"/>
    </xf>
    <xf numFmtId="0" fontId="5" fillId="3" borderId="6" xfId="0" applyFont="1" applyFill="1" applyBorder="1" applyAlignment="1">
      <alignment horizontal="center" vertical="center" wrapText="1"/>
    </xf>
    <xf numFmtId="2" fontId="5" fillId="0" borderId="6" xfId="0" applyNumberFormat="1" applyFont="1" applyBorder="1" applyAlignment="1">
      <alignment horizontal="center" vertical="center" wrapText="1"/>
    </xf>
    <xf numFmtId="10" fontId="5" fillId="0" borderId="6" xfId="0" applyNumberFormat="1" applyFont="1" applyBorder="1" applyAlignment="1">
      <alignment horizontal="center" vertical="center" wrapText="1"/>
    </xf>
    <xf numFmtId="176" fontId="5" fillId="0" borderId="6" xfId="0" applyNumberFormat="1" applyFont="1" applyBorder="1" applyAlignment="1">
      <alignment horizontal="center" vertical="center" wrapText="1"/>
    </xf>
    <xf numFmtId="177" fontId="5" fillId="0" borderId="6" xfId="0" applyNumberFormat="1" applyFont="1" applyBorder="1" applyAlignment="1">
      <alignment horizontal="center" vertical="center" wrapText="1"/>
    </xf>
    <xf numFmtId="178" fontId="5" fillId="0" borderId="6" xfId="0" applyNumberFormat="1" applyFont="1" applyBorder="1" applyAlignment="1">
      <alignment horizontal="center" vertical="center" wrapText="1"/>
    </xf>
    <xf numFmtId="0" fontId="12" fillId="0" borderId="0" xfId="0" applyFont="1" applyAlignment="1">
      <alignment horizontal="center" vertical="center" wrapText="1"/>
    </xf>
    <xf numFmtId="0" fontId="12" fillId="0" borderId="6" xfId="0" applyFont="1" applyBorder="1" applyAlignment="1">
      <alignment horizontal="center" vertical="center" wrapText="1"/>
    </xf>
    <xf numFmtId="0" fontId="12" fillId="2" borderId="6" xfId="0" applyFont="1" applyFill="1" applyBorder="1" applyAlignment="1">
      <alignment horizontal="center" vertical="center" wrapText="1"/>
    </xf>
    <xf numFmtId="0" fontId="14" fillId="0" borderId="6" xfId="0" applyFont="1" applyBorder="1" applyAlignment="1">
      <alignment horizontal="center" vertical="center" wrapText="1"/>
    </xf>
    <xf numFmtId="176" fontId="12" fillId="0" borderId="6" xfId="0" applyNumberFormat="1" applyFont="1" applyBorder="1" applyAlignment="1">
      <alignment horizontal="center" vertical="center" wrapText="1"/>
    </xf>
    <xf numFmtId="0" fontId="15" fillId="0" borderId="6" xfId="0" applyFont="1" applyBorder="1" applyAlignment="1">
      <alignment horizontal="center" vertical="center" wrapText="1"/>
    </xf>
    <xf numFmtId="9" fontId="12" fillId="0" borderId="6" xfId="0" applyNumberFormat="1" applyFont="1" applyBorder="1" applyAlignment="1">
      <alignment horizontal="center" vertical="center" wrapText="1"/>
    </xf>
    <xf numFmtId="49" fontId="15" fillId="0" borderId="6" xfId="0" applyNumberFormat="1" applyFont="1" applyBorder="1" applyAlignment="1">
      <alignment horizontal="center" vertical="center" wrapText="1"/>
    </xf>
    <xf numFmtId="9" fontId="5" fillId="0" borderId="6" xfId="1" applyFont="1" applyBorder="1" applyAlignment="1">
      <alignment horizontal="center" vertical="center" wrapText="1"/>
    </xf>
    <xf numFmtId="0" fontId="17" fillId="0" borderId="6" xfId="0" applyFont="1" applyBorder="1" applyAlignment="1">
      <alignment horizontal="center" vertical="center" wrapText="1"/>
    </xf>
    <xf numFmtId="177" fontId="5" fillId="0" borderId="6" xfId="0" quotePrefix="1" applyNumberFormat="1" applyFont="1" applyBorder="1" applyAlignment="1">
      <alignment horizontal="center" vertical="center" wrapText="1"/>
    </xf>
    <xf numFmtId="0" fontId="18" fillId="0" borderId="6" xfId="0" applyFont="1" applyBorder="1" applyAlignment="1">
      <alignment horizontal="center" vertical="center" wrapText="1"/>
    </xf>
    <xf numFmtId="0" fontId="19" fillId="0" borderId="6" xfId="0" applyFont="1" applyBorder="1" applyAlignment="1">
      <alignment horizontal="center" vertical="center" wrapText="1"/>
    </xf>
    <xf numFmtId="49" fontId="5" fillId="3" borderId="6" xfId="0" applyNumberFormat="1" applyFont="1" applyFill="1" applyBorder="1" applyAlignment="1">
      <alignment horizontal="center" vertical="center" wrapText="1"/>
    </xf>
    <xf numFmtId="1" fontId="5" fillId="0" borderId="6" xfId="0" applyNumberFormat="1" applyFont="1" applyBorder="1" applyAlignment="1">
      <alignment horizontal="center" vertical="center" wrapText="1"/>
    </xf>
    <xf numFmtId="49" fontId="8" fillId="3" borderId="6" xfId="0" applyNumberFormat="1" applyFont="1" applyFill="1" applyBorder="1" applyAlignment="1">
      <alignment horizontal="center" vertical="center" wrapText="1"/>
    </xf>
    <xf numFmtId="179" fontId="5" fillId="0" borderId="6" xfId="0" applyNumberFormat="1" applyFont="1" applyBorder="1" applyAlignment="1">
      <alignment horizontal="center" vertical="center" wrapText="1"/>
    </xf>
    <xf numFmtId="179" fontId="5" fillId="3" borderId="6" xfId="0" applyNumberFormat="1" applyFont="1" applyFill="1" applyBorder="1" applyAlignment="1">
      <alignment horizontal="center" vertical="center" wrapText="1"/>
    </xf>
    <xf numFmtId="0" fontId="5" fillId="3" borderId="6" xfId="0" quotePrefix="1" applyFont="1" applyFill="1" applyBorder="1" applyAlignment="1">
      <alignment horizontal="center" vertical="center" wrapText="1"/>
    </xf>
    <xf numFmtId="178" fontId="5" fillId="3" borderId="6" xfId="0" applyNumberFormat="1" applyFont="1" applyFill="1" applyBorder="1" applyAlignment="1">
      <alignment horizontal="center" vertical="center" wrapText="1"/>
    </xf>
    <xf numFmtId="10" fontId="5" fillId="3" borderId="6" xfId="0" applyNumberFormat="1" applyFont="1" applyFill="1" applyBorder="1" applyAlignment="1">
      <alignment horizontal="center" vertical="center" wrapText="1"/>
    </xf>
    <xf numFmtId="180" fontId="5" fillId="0" borderId="6" xfId="0" applyNumberFormat="1" applyFont="1" applyBorder="1" applyAlignment="1">
      <alignment horizontal="center" vertical="center" wrapText="1"/>
    </xf>
    <xf numFmtId="0" fontId="18" fillId="0" borderId="9" xfId="0" applyFont="1" applyBorder="1" applyAlignment="1">
      <alignment horizontal="center" vertical="center" wrapText="1"/>
    </xf>
    <xf numFmtId="176" fontId="18" fillId="0" borderId="9" xfId="0" applyNumberFormat="1" applyFont="1" applyBorder="1" applyAlignment="1">
      <alignment horizontal="center" vertical="center" wrapText="1"/>
    </xf>
    <xf numFmtId="9" fontId="5" fillId="0" borderId="6" xfId="1" applyFont="1" applyFill="1" applyBorder="1" applyAlignment="1">
      <alignment horizontal="center" vertical="center" wrapText="1"/>
    </xf>
    <xf numFmtId="176" fontId="21" fillId="0" borderId="6" xfId="0" applyNumberFormat="1" applyFont="1" applyBorder="1" applyAlignment="1">
      <alignment horizontal="center" vertical="center" wrapText="1"/>
    </xf>
    <xf numFmtId="49" fontId="5" fillId="0" borderId="9" xfId="0" applyNumberFormat="1" applyFont="1" applyBorder="1" applyAlignment="1">
      <alignment horizontal="center" vertical="center" wrapText="1"/>
    </xf>
    <xf numFmtId="49" fontId="8" fillId="0" borderId="6"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5" fillId="0" borderId="7" xfId="0" applyFont="1" applyBorder="1" applyAlignment="1">
      <alignment horizontal="center" vertical="center" wrapText="1"/>
    </xf>
    <xf numFmtId="49" fontId="9" fillId="0" borderId="8" xfId="0" applyNumberFormat="1" applyFont="1" applyBorder="1" applyAlignment="1">
      <alignment horizontal="left" vertical="center" wrapText="1"/>
    </xf>
    <xf numFmtId="49" fontId="2" fillId="0" borderId="0" xfId="0" applyNumberFormat="1" applyFont="1" applyAlignment="1">
      <alignment horizontal="center" vertical="center" wrapText="1"/>
    </xf>
    <xf numFmtId="49" fontId="3" fillId="0" borderId="0" xfId="0" applyNumberFormat="1" applyFont="1" applyAlignment="1">
      <alignment horizontal="center" vertical="center" wrapText="1"/>
    </xf>
    <xf numFmtId="0" fontId="5" fillId="0" borderId="0" xfId="0" applyFont="1" applyAlignment="1">
      <alignment horizontal="center" vertical="center" wrapText="1"/>
    </xf>
    <xf numFmtId="49" fontId="6" fillId="0" borderId="1" xfId="0" applyNumberFormat="1" applyFont="1" applyBorder="1" applyAlignment="1">
      <alignment horizontal="left" vertical="center" wrapText="1"/>
    </xf>
    <xf numFmtId="49" fontId="5" fillId="0" borderId="2" xfId="0" applyNumberFormat="1" applyFont="1" applyBorder="1" applyAlignment="1">
      <alignment horizontal="center" vertical="center" wrapText="1"/>
    </xf>
    <xf numFmtId="49" fontId="5" fillId="0" borderId="7" xfId="0" applyNumberFormat="1"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49" fontId="9" fillId="0" borderId="0" xfId="0" applyNumberFormat="1" applyFont="1" applyAlignment="1">
      <alignment horizontal="left" vertical="center" wrapText="1"/>
    </xf>
    <xf numFmtId="0" fontId="12" fillId="0" borderId="2" xfId="0" applyFont="1" applyBorder="1" applyAlignment="1">
      <alignment horizontal="center" vertical="center" wrapText="1"/>
    </xf>
    <xf numFmtId="0" fontId="12" fillId="0" borderId="7" xfId="0" applyFont="1" applyBorder="1" applyAlignment="1">
      <alignment horizontal="center" vertical="center" wrapText="1"/>
    </xf>
    <xf numFmtId="49" fontId="16" fillId="0" borderId="8" xfId="0" applyNumberFormat="1" applyFont="1" applyBorder="1" applyAlignment="1">
      <alignment horizontal="left" vertical="center" wrapText="1"/>
    </xf>
    <xf numFmtId="49" fontId="10" fillId="0" borderId="0" xfId="0" applyNumberFormat="1" applyFont="1" applyAlignment="1">
      <alignment horizontal="center" vertical="center" wrapText="1"/>
    </xf>
    <xf numFmtId="49" fontId="11" fillId="0" borderId="0" xfId="0" applyNumberFormat="1" applyFont="1" applyAlignment="1">
      <alignment horizontal="center" vertical="center" wrapText="1"/>
    </xf>
    <xf numFmtId="0" fontId="12" fillId="0" borderId="0" xfId="0" applyFont="1" applyAlignment="1">
      <alignment horizontal="center" vertical="center" wrapText="1"/>
    </xf>
    <xf numFmtId="49" fontId="13" fillId="0" borderId="1" xfId="0" applyNumberFormat="1" applyFont="1" applyBorder="1" applyAlignment="1">
      <alignment horizontal="left" vertical="center" wrapText="1"/>
    </xf>
    <xf numFmtId="49" fontId="12" fillId="0" borderId="2" xfId="0" applyNumberFormat="1" applyFont="1" applyBorder="1" applyAlignment="1">
      <alignment horizontal="center" vertical="center" wrapText="1"/>
    </xf>
    <xf numFmtId="49" fontId="12" fillId="0" borderId="7" xfId="0" applyNumberFormat="1" applyFont="1" applyBorder="1" applyAlignment="1">
      <alignment horizontal="center" vertical="center" wrapText="1"/>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6" xfId="0" applyFont="1" applyBorder="1" applyAlignment="1">
      <alignment horizontal="center" vertical="center" wrapText="1"/>
    </xf>
    <xf numFmtId="177" fontId="3" fillId="0" borderId="0" xfId="0" applyNumberFormat="1" applyFont="1" applyAlignment="1">
      <alignment horizontal="center" vertical="center" wrapText="1"/>
    </xf>
    <xf numFmtId="177" fontId="5" fillId="0" borderId="0" xfId="0" applyNumberFormat="1" applyFont="1" applyAlignment="1">
      <alignment horizontal="center" vertical="center" wrapText="1"/>
    </xf>
    <xf numFmtId="177" fontId="6" fillId="0" borderId="1" xfId="0" applyNumberFormat="1" applyFont="1" applyBorder="1" applyAlignment="1">
      <alignment horizontal="left" vertical="center" wrapText="1"/>
    </xf>
    <xf numFmtId="177" fontId="5" fillId="0" borderId="2" xfId="0" applyNumberFormat="1" applyFont="1" applyBorder="1" applyAlignment="1">
      <alignment horizontal="center" vertical="center" wrapText="1"/>
    </xf>
    <xf numFmtId="177" fontId="5" fillId="0" borderId="7" xfId="0" applyNumberFormat="1" applyFont="1" applyBorder="1" applyAlignment="1">
      <alignment horizontal="center" vertical="center" wrapText="1"/>
    </xf>
    <xf numFmtId="178" fontId="5" fillId="0" borderId="6" xfId="0" applyNumberFormat="1" applyFont="1" applyBorder="1" applyAlignment="1">
      <alignment horizontal="center" vertical="center" wrapText="1"/>
    </xf>
    <xf numFmtId="49" fontId="6" fillId="0" borderId="0" xfId="0" applyNumberFormat="1" applyFont="1" applyAlignment="1">
      <alignment horizontal="left" vertical="center" wrapText="1"/>
    </xf>
    <xf numFmtId="49" fontId="5" fillId="0" borderId="6" xfId="0" applyNumberFormat="1" applyFont="1" applyBorder="1" applyAlignment="1">
      <alignment horizontal="center" vertical="center" wrapText="1"/>
    </xf>
  </cellXfs>
  <cellStyles count="2">
    <cellStyle name="百分比" xfId="1" builtinId="5"/>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21"/>
  <sheetViews>
    <sheetView workbookViewId="0">
      <selection activeCell="X7" sqref="X7"/>
    </sheetView>
  </sheetViews>
  <sheetFormatPr defaultRowHeight="14.25"/>
  <cols>
    <col min="2" max="2" width="12.125" customWidth="1"/>
    <col min="4" max="4" width="11.625" customWidth="1"/>
    <col min="9" max="9" width="11.25" bestFit="1" customWidth="1"/>
    <col min="20" max="20" width="10.25" bestFit="1" customWidth="1"/>
    <col min="21" max="21" width="12.75" customWidth="1"/>
  </cols>
  <sheetData>
    <row r="1" spans="1:24" ht="18.75">
      <c r="A1" s="44" t="s">
        <v>62</v>
      </c>
      <c r="B1" s="45"/>
      <c r="C1" s="45"/>
      <c r="D1" s="45"/>
      <c r="E1" s="45"/>
      <c r="F1" s="45"/>
      <c r="G1" s="45"/>
      <c r="H1" s="45"/>
      <c r="I1" s="45"/>
      <c r="J1" s="45"/>
      <c r="K1" s="45"/>
      <c r="L1" s="45"/>
      <c r="M1" s="45"/>
      <c r="N1" s="45"/>
      <c r="O1" s="45"/>
      <c r="P1" s="45"/>
      <c r="Q1" s="45"/>
      <c r="R1" s="45"/>
      <c r="S1" s="45"/>
      <c r="T1" s="45"/>
      <c r="U1" s="45"/>
      <c r="V1" s="45"/>
      <c r="W1" s="45"/>
      <c r="X1" s="45"/>
    </row>
    <row r="2" spans="1:24">
      <c r="A2" s="46" t="s">
        <v>235</v>
      </c>
      <c r="B2" s="46"/>
      <c r="C2" s="46"/>
      <c r="D2" s="46"/>
      <c r="E2" s="46"/>
      <c r="F2" s="46"/>
      <c r="G2" s="46"/>
      <c r="H2" s="46"/>
      <c r="I2" s="46"/>
      <c r="J2" s="46"/>
      <c r="K2" s="46"/>
      <c r="L2" s="46"/>
      <c r="M2" s="46"/>
      <c r="N2" s="46"/>
      <c r="O2" s="46"/>
      <c r="P2" s="46"/>
      <c r="Q2" s="46"/>
      <c r="R2" s="46"/>
      <c r="S2" s="46"/>
      <c r="T2" s="46"/>
      <c r="U2" s="46"/>
      <c r="V2" s="46"/>
      <c r="W2" s="46"/>
      <c r="X2" s="46"/>
    </row>
    <row r="3" spans="1:24">
      <c r="A3" s="47" t="s">
        <v>63</v>
      </c>
      <c r="B3" s="47"/>
      <c r="C3" s="47"/>
      <c r="D3" s="47"/>
      <c r="E3" s="47"/>
      <c r="F3" s="47"/>
      <c r="G3" s="47"/>
      <c r="H3" s="47"/>
      <c r="I3" s="47"/>
      <c r="J3" s="47"/>
      <c r="K3" s="47"/>
      <c r="L3" s="47"/>
      <c r="M3" s="47"/>
      <c r="N3" s="47"/>
      <c r="O3" s="47"/>
      <c r="P3" s="47"/>
      <c r="Q3" s="47"/>
      <c r="R3" s="47"/>
      <c r="S3" s="47"/>
      <c r="T3" s="47"/>
      <c r="U3" s="47"/>
      <c r="V3" s="47"/>
      <c r="W3" s="47"/>
      <c r="X3" s="47"/>
    </row>
    <row r="4" spans="1:24">
      <c r="A4" s="48" t="s">
        <v>0</v>
      </c>
      <c r="B4" s="41" t="s">
        <v>1</v>
      </c>
      <c r="C4" s="41" t="s">
        <v>2</v>
      </c>
      <c r="D4" s="41" t="s">
        <v>3</v>
      </c>
      <c r="E4" s="50" t="s">
        <v>4</v>
      </c>
      <c r="F4" s="51"/>
      <c r="G4" s="51"/>
      <c r="H4" s="51"/>
      <c r="I4" s="52"/>
      <c r="J4" s="53"/>
      <c r="K4" s="53"/>
      <c r="L4" s="53"/>
      <c r="M4" s="53"/>
      <c r="N4" s="53"/>
      <c r="O4" s="53"/>
      <c r="P4" s="53" t="s">
        <v>6</v>
      </c>
      <c r="Q4" s="53"/>
      <c r="R4" s="53"/>
      <c r="S4" s="53"/>
      <c r="T4" s="53"/>
      <c r="U4" s="41" t="s">
        <v>7</v>
      </c>
      <c r="V4" s="41" t="s">
        <v>8</v>
      </c>
      <c r="W4" s="41" t="s">
        <v>9</v>
      </c>
      <c r="X4" s="41" t="s">
        <v>10</v>
      </c>
    </row>
    <row r="5" spans="1:24" ht="48">
      <c r="A5" s="49"/>
      <c r="B5" s="42"/>
      <c r="C5" s="42"/>
      <c r="D5" s="42"/>
      <c r="E5" s="2" t="s">
        <v>11</v>
      </c>
      <c r="F5" s="2" t="s">
        <v>12</v>
      </c>
      <c r="G5" s="2" t="s">
        <v>13</v>
      </c>
      <c r="H5" s="2" t="s">
        <v>14</v>
      </c>
      <c r="I5" s="3" t="s">
        <v>15</v>
      </c>
      <c r="J5" s="2" t="s">
        <v>19</v>
      </c>
      <c r="K5" s="2" t="s">
        <v>20</v>
      </c>
      <c r="L5" s="2" t="s">
        <v>21</v>
      </c>
      <c r="M5" s="2" t="s">
        <v>22</v>
      </c>
      <c r="N5" s="2" t="s">
        <v>23</v>
      </c>
      <c r="O5" s="3" t="s">
        <v>24</v>
      </c>
      <c r="P5" s="2" t="s">
        <v>25</v>
      </c>
      <c r="Q5" s="2" t="s">
        <v>26</v>
      </c>
      <c r="R5" s="2" t="s">
        <v>27</v>
      </c>
      <c r="S5" s="2" t="s">
        <v>28</v>
      </c>
      <c r="T5" s="3" t="s">
        <v>29</v>
      </c>
      <c r="U5" s="42"/>
      <c r="V5" s="42"/>
      <c r="W5" s="42"/>
      <c r="X5" s="42"/>
    </row>
    <row r="6" spans="1:24" ht="24" customHeight="1">
      <c r="A6" s="4" t="s">
        <v>30</v>
      </c>
      <c r="B6" s="5" t="s">
        <v>31</v>
      </c>
      <c r="C6" s="4" t="s">
        <v>116</v>
      </c>
      <c r="D6" s="2" t="s">
        <v>32</v>
      </c>
      <c r="E6" s="2">
        <v>70</v>
      </c>
      <c r="F6" s="2">
        <v>2</v>
      </c>
      <c r="G6" s="2">
        <f>E6+F6</f>
        <v>72</v>
      </c>
      <c r="H6" s="2">
        <v>84</v>
      </c>
      <c r="I6" s="2">
        <f>G6/H6*30</f>
        <v>25.714285714285712</v>
      </c>
      <c r="J6" s="2">
        <v>15</v>
      </c>
      <c r="K6" s="2">
        <v>15</v>
      </c>
      <c r="L6" s="6">
        <v>50</v>
      </c>
      <c r="M6" s="2">
        <v>50</v>
      </c>
      <c r="N6" s="2">
        <f>J6/K6*15+L6/M6*45</f>
        <v>60</v>
      </c>
      <c r="O6" s="2">
        <f>N6</f>
        <v>60</v>
      </c>
      <c r="P6" s="2">
        <v>30</v>
      </c>
      <c r="Q6" s="2">
        <v>0.5</v>
      </c>
      <c r="R6" s="2">
        <f>P6+Q6</f>
        <v>30.5</v>
      </c>
      <c r="S6" s="2">
        <v>34.5</v>
      </c>
      <c r="T6" s="2">
        <f>R6/S6*10</f>
        <v>8.8405797101449277</v>
      </c>
      <c r="U6" s="8">
        <f t="shared" ref="U6:U20" si="0">I6+O6+T6</f>
        <v>94.554865424430631</v>
      </c>
      <c r="V6" s="2">
        <v>1</v>
      </c>
      <c r="W6" s="2">
        <v>15</v>
      </c>
      <c r="X6" s="9">
        <f>V6/W6</f>
        <v>6.6666666666666666E-2</v>
      </c>
    </row>
    <row r="7" spans="1:24" ht="24" customHeight="1">
      <c r="A7" s="4" t="s">
        <v>33</v>
      </c>
      <c r="B7" s="5" t="s">
        <v>34</v>
      </c>
      <c r="C7" s="4" t="s">
        <v>116</v>
      </c>
      <c r="D7" s="2" t="s">
        <v>32</v>
      </c>
      <c r="E7" s="2">
        <v>70</v>
      </c>
      <c r="F7" s="7">
        <v>10</v>
      </c>
      <c r="G7" s="2">
        <f t="shared" ref="G7:G20" si="1">E7+F7</f>
        <v>80</v>
      </c>
      <c r="H7" s="2">
        <v>84</v>
      </c>
      <c r="I7" s="2">
        <f t="shared" ref="I7:I20" si="2">G7/H7*30</f>
        <v>28.571428571428569</v>
      </c>
      <c r="J7" s="2">
        <v>15</v>
      </c>
      <c r="K7" s="2">
        <v>15</v>
      </c>
      <c r="L7" s="2">
        <v>42.1</v>
      </c>
      <c r="M7" s="2">
        <v>50</v>
      </c>
      <c r="N7" s="2">
        <f t="shared" ref="N7:N20" si="3">J7/K7*15+L7/M7*45</f>
        <v>52.89</v>
      </c>
      <c r="O7" s="2">
        <f t="shared" ref="O7:O20" si="4">N7</f>
        <v>52.89</v>
      </c>
      <c r="P7" s="2">
        <v>30</v>
      </c>
      <c r="Q7" s="2">
        <v>4</v>
      </c>
      <c r="R7" s="2">
        <f t="shared" ref="R7:R20" si="5">P7+Q7</f>
        <v>34</v>
      </c>
      <c r="S7" s="2">
        <v>34.5</v>
      </c>
      <c r="T7" s="2">
        <f t="shared" ref="T7:T20" si="6">R7/S7*10</f>
        <v>9.8550724637681171</v>
      </c>
      <c r="U7" s="8">
        <f t="shared" si="0"/>
        <v>91.316501035196694</v>
      </c>
      <c r="V7" s="2">
        <v>2</v>
      </c>
      <c r="W7" s="2">
        <v>15</v>
      </c>
      <c r="X7" s="9">
        <f t="shared" ref="X7:X20" si="7">V7/W7</f>
        <v>0.13333333333333333</v>
      </c>
    </row>
    <row r="8" spans="1:24" ht="24" customHeight="1">
      <c r="A8" s="4" t="s">
        <v>35</v>
      </c>
      <c r="B8" s="5" t="s">
        <v>36</v>
      </c>
      <c r="C8" s="4" t="s">
        <v>116</v>
      </c>
      <c r="D8" s="2" t="s">
        <v>32</v>
      </c>
      <c r="E8" s="2">
        <v>70</v>
      </c>
      <c r="F8" s="2">
        <v>9</v>
      </c>
      <c r="G8" s="2">
        <f>E8+F8</f>
        <v>79</v>
      </c>
      <c r="H8" s="2">
        <v>84</v>
      </c>
      <c r="I8" s="2">
        <f t="shared" si="2"/>
        <v>28.214285714285715</v>
      </c>
      <c r="J8" s="2">
        <v>15</v>
      </c>
      <c r="K8" s="2">
        <v>15</v>
      </c>
      <c r="L8" s="2">
        <v>30.3</v>
      </c>
      <c r="M8" s="2">
        <v>50</v>
      </c>
      <c r="N8" s="2">
        <f t="shared" si="3"/>
        <v>42.269999999999996</v>
      </c>
      <c r="O8" s="2">
        <f>N8</f>
        <v>42.269999999999996</v>
      </c>
      <c r="P8" s="2">
        <v>30</v>
      </c>
      <c r="Q8" s="2">
        <v>4</v>
      </c>
      <c r="R8" s="2">
        <f>P8+Q8</f>
        <v>34</v>
      </c>
      <c r="S8" s="2">
        <v>34.5</v>
      </c>
      <c r="T8" s="2">
        <f t="shared" si="6"/>
        <v>9.8550724637681171</v>
      </c>
      <c r="U8" s="8">
        <f t="shared" si="0"/>
        <v>80.339358178053828</v>
      </c>
      <c r="V8" s="2">
        <v>3</v>
      </c>
      <c r="W8" s="2">
        <v>15</v>
      </c>
      <c r="X8" s="9">
        <f>V8/W8</f>
        <v>0.2</v>
      </c>
    </row>
    <row r="9" spans="1:24" ht="24" customHeight="1">
      <c r="A9" s="4" t="s">
        <v>37</v>
      </c>
      <c r="B9" s="5" t="s">
        <v>38</v>
      </c>
      <c r="C9" s="4" t="s">
        <v>116</v>
      </c>
      <c r="D9" s="2" t="s">
        <v>32</v>
      </c>
      <c r="E9" s="2">
        <v>70</v>
      </c>
      <c r="F9" s="2">
        <v>9</v>
      </c>
      <c r="G9" s="2">
        <f>E9+F9</f>
        <v>79</v>
      </c>
      <c r="H9" s="2">
        <v>84</v>
      </c>
      <c r="I9" s="2">
        <f t="shared" si="2"/>
        <v>28.214285714285715</v>
      </c>
      <c r="J9" s="2">
        <v>15</v>
      </c>
      <c r="K9" s="2">
        <v>15</v>
      </c>
      <c r="L9" s="2">
        <v>25</v>
      </c>
      <c r="M9" s="2">
        <v>50</v>
      </c>
      <c r="N9" s="2">
        <f t="shared" si="3"/>
        <v>37.5</v>
      </c>
      <c r="O9" s="2">
        <f>N9</f>
        <v>37.5</v>
      </c>
      <c r="P9" s="2">
        <v>30</v>
      </c>
      <c r="Q9" s="2">
        <v>4.5</v>
      </c>
      <c r="R9" s="2">
        <f>P9+Q9</f>
        <v>34.5</v>
      </c>
      <c r="S9" s="2">
        <v>34.5</v>
      </c>
      <c r="T9" s="2">
        <f t="shared" si="6"/>
        <v>10</v>
      </c>
      <c r="U9" s="8">
        <f t="shared" si="0"/>
        <v>75.714285714285722</v>
      </c>
      <c r="V9" s="2">
        <v>4</v>
      </c>
      <c r="W9" s="2">
        <v>15</v>
      </c>
      <c r="X9" s="9">
        <f>V9/W9</f>
        <v>0.26666666666666666</v>
      </c>
    </row>
    <row r="10" spans="1:24" ht="24" customHeight="1">
      <c r="A10" s="4" t="s">
        <v>39</v>
      </c>
      <c r="B10" s="5" t="s">
        <v>40</v>
      </c>
      <c r="C10" s="4" t="s">
        <v>116</v>
      </c>
      <c r="D10" s="2" t="s">
        <v>32</v>
      </c>
      <c r="E10" s="2">
        <v>70</v>
      </c>
      <c r="F10" s="2">
        <v>14</v>
      </c>
      <c r="G10" s="2">
        <f>E10+F10</f>
        <v>84</v>
      </c>
      <c r="H10" s="2">
        <v>84</v>
      </c>
      <c r="I10" s="2">
        <f t="shared" si="2"/>
        <v>30</v>
      </c>
      <c r="J10" s="2">
        <v>15</v>
      </c>
      <c r="K10" s="2">
        <v>15</v>
      </c>
      <c r="L10" s="2">
        <v>21</v>
      </c>
      <c r="M10" s="2">
        <v>50</v>
      </c>
      <c r="N10" s="2">
        <f t="shared" si="3"/>
        <v>33.9</v>
      </c>
      <c r="O10" s="2">
        <f>N10</f>
        <v>33.9</v>
      </c>
      <c r="P10" s="2">
        <v>30</v>
      </c>
      <c r="Q10" s="2">
        <v>3</v>
      </c>
      <c r="R10" s="2">
        <f>P10+Q10</f>
        <v>33</v>
      </c>
      <c r="S10" s="2">
        <v>34.5</v>
      </c>
      <c r="T10" s="2">
        <f t="shared" si="6"/>
        <v>9.5652173913043477</v>
      </c>
      <c r="U10" s="8">
        <f t="shared" si="0"/>
        <v>73.46521739130435</v>
      </c>
      <c r="V10" s="2">
        <v>5</v>
      </c>
      <c r="W10" s="2">
        <v>15</v>
      </c>
      <c r="X10" s="9">
        <f>V10/W10</f>
        <v>0.33333333333333331</v>
      </c>
    </row>
    <row r="11" spans="1:24" ht="24" customHeight="1">
      <c r="A11" s="4" t="s">
        <v>41</v>
      </c>
      <c r="B11" s="5" t="s">
        <v>42</v>
      </c>
      <c r="C11" s="4" t="s">
        <v>116</v>
      </c>
      <c r="D11" s="2" t="s">
        <v>32</v>
      </c>
      <c r="E11" s="2">
        <v>70</v>
      </c>
      <c r="F11" s="2">
        <v>9</v>
      </c>
      <c r="G11" s="2">
        <f t="shared" si="1"/>
        <v>79</v>
      </c>
      <c r="H11" s="2">
        <v>84</v>
      </c>
      <c r="I11" s="2">
        <f t="shared" si="2"/>
        <v>28.214285714285715</v>
      </c>
      <c r="J11" s="2">
        <v>15</v>
      </c>
      <c r="K11" s="2">
        <v>15</v>
      </c>
      <c r="L11" s="2">
        <v>14.5</v>
      </c>
      <c r="M11" s="2">
        <v>50</v>
      </c>
      <c r="N11" s="2">
        <f t="shared" si="3"/>
        <v>28.049999999999997</v>
      </c>
      <c r="O11" s="2">
        <f t="shared" si="4"/>
        <v>28.049999999999997</v>
      </c>
      <c r="P11" s="2">
        <v>30</v>
      </c>
      <c r="Q11" s="2">
        <v>1</v>
      </c>
      <c r="R11" s="2">
        <f t="shared" si="5"/>
        <v>31</v>
      </c>
      <c r="S11" s="2">
        <v>34.5</v>
      </c>
      <c r="T11" s="2">
        <f t="shared" si="6"/>
        <v>8.9855072463768124</v>
      </c>
      <c r="U11" s="8">
        <f t="shared" si="0"/>
        <v>65.249792960662518</v>
      </c>
      <c r="V11" s="2">
        <v>6</v>
      </c>
      <c r="W11" s="2">
        <v>15</v>
      </c>
      <c r="X11" s="9">
        <f t="shared" si="7"/>
        <v>0.4</v>
      </c>
    </row>
    <row r="12" spans="1:24" ht="24" customHeight="1">
      <c r="A12" s="4" t="s">
        <v>43</v>
      </c>
      <c r="B12" s="5" t="s">
        <v>44</v>
      </c>
      <c r="C12" s="4" t="s">
        <v>116</v>
      </c>
      <c r="D12" s="2" t="s">
        <v>32</v>
      </c>
      <c r="E12" s="2">
        <v>70</v>
      </c>
      <c r="F12" s="2">
        <v>9</v>
      </c>
      <c r="G12" s="2">
        <f t="shared" si="1"/>
        <v>79</v>
      </c>
      <c r="H12" s="2">
        <v>84</v>
      </c>
      <c r="I12" s="2">
        <f t="shared" si="2"/>
        <v>28.214285714285715</v>
      </c>
      <c r="J12" s="2">
        <v>15</v>
      </c>
      <c r="K12" s="2">
        <v>15</v>
      </c>
      <c r="L12" s="2">
        <v>12.8</v>
      </c>
      <c r="M12" s="2">
        <v>50</v>
      </c>
      <c r="N12" s="2">
        <f t="shared" si="3"/>
        <v>26.52</v>
      </c>
      <c r="O12" s="2">
        <f t="shared" si="4"/>
        <v>26.52</v>
      </c>
      <c r="P12" s="2">
        <v>30</v>
      </c>
      <c r="Q12" s="2">
        <v>0.5</v>
      </c>
      <c r="R12" s="2">
        <f t="shared" si="5"/>
        <v>30.5</v>
      </c>
      <c r="S12" s="2">
        <v>34.5</v>
      </c>
      <c r="T12" s="2">
        <f t="shared" si="6"/>
        <v>8.8405797101449277</v>
      </c>
      <c r="U12" s="8">
        <f t="shared" si="0"/>
        <v>63.574865424430648</v>
      </c>
      <c r="V12" s="2">
        <v>7</v>
      </c>
      <c r="W12" s="2">
        <v>15</v>
      </c>
      <c r="X12" s="9">
        <f t="shared" si="7"/>
        <v>0.46666666666666667</v>
      </c>
    </row>
    <row r="13" spans="1:24" ht="24" customHeight="1">
      <c r="A13" s="4" t="s">
        <v>45</v>
      </c>
      <c r="B13" s="5" t="s">
        <v>46</v>
      </c>
      <c r="C13" s="4" t="s">
        <v>116</v>
      </c>
      <c r="D13" s="2" t="s">
        <v>32</v>
      </c>
      <c r="E13" s="2">
        <v>70</v>
      </c>
      <c r="F13" s="2">
        <v>2</v>
      </c>
      <c r="G13" s="2">
        <f t="shared" si="1"/>
        <v>72</v>
      </c>
      <c r="H13" s="2">
        <v>84</v>
      </c>
      <c r="I13" s="2">
        <f t="shared" si="2"/>
        <v>25.714285714285712</v>
      </c>
      <c r="J13" s="2">
        <v>15</v>
      </c>
      <c r="K13" s="2">
        <v>15</v>
      </c>
      <c r="L13" s="2">
        <v>11</v>
      </c>
      <c r="M13" s="2">
        <v>50</v>
      </c>
      <c r="N13" s="2">
        <f t="shared" si="3"/>
        <v>24.9</v>
      </c>
      <c r="O13" s="2">
        <f t="shared" si="4"/>
        <v>24.9</v>
      </c>
      <c r="P13" s="2">
        <v>30</v>
      </c>
      <c r="Q13" s="2">
        <v>1</v>
      </c>
      <c r="R13" s="2">
        <f t="shared" si="5"/>
        <v>31</v>
      </c>
      <c r="S13" s="2">
        <v>34.5</v>
      </c>
      <c r="T13" s="2">
        <f t="shared" si="6"/>
        <v>8.9855072463768124</v>
      </c>
      <c r="U13" s="8">
        <f t="shared" si="0"/>
        <v>59.599792960662526</v>
      </c>
      <c r="V13" s="2">
        <v>8</v>
      </c>
      <c r="W13" s="2">
        <v>15</v>
      </c>
      <c r="X13" s="9">
        <f t="shared" si="7"/>
        <v>0.53333333333333333</v>
      </c>
    </row>
    <row r="14" spans="1:24" ht="24" customHeight="1">
      <c r="A14" s="4" t="s">
        <v>47</v>
      </c>
      <c r="B14" s="5" t="s">
        <v>48</v>
      </c>
      <c r="C14" s="4" t="s">
        <v>116</v>
      </c>
      <c r="D14" s="2" t="s">
        <v>32</v>
      </c>
      <c r="E14" s="2">
        <v>68</v>
      </c>
      <c r="F14" s="2">
        <v>0</v>
      </c>
      <c r="G14" s="2">
        <f t="shared" si="1"/>
        <v>68</v>
      </c>
      <c r="H14" s="2">
        <v>84</v>
      </c>
      <c r="I14" s="2">
        <f t="shared" si="2"/>
        <v>24.285714285714285</v>
      </c>
      <c r="J14" s="2">
        <v>15</v>
      </c>
      <c r="K14" s="2">
        <v>15</v>
      </c>
      <c r="L14" s="2">
        <v>11.6</v>
      </c>
      <c r="M14" s="2">
        <v>50</v>
      </c>
      <c r="N14" s="2">
        <f t="shared" si="3"/>
        <v>25.439999999999998</v>
      </c>
      <c r="O14" s="2">
        <f t="shared" si="4"/>
        <v>25.439999999999998</v>
      </c>
      <c r="P14" s="2">
        <v>30</v>
      </c>
      <c r="Q14" s="2">
        <v>0</v>
      </c>
      <c r="R14" s="2">
        <f t="shared" si="5"/>
        <v>30</v>
      </c>
      <c r="S14" s="2">
        <v>34.5</v>
      </c>
      <c r="T14" s="2">
        <f t="shared" si="6"/>
        <v>8.695652173913043</v>
      </c>
      <c r="U14" s="8">
        <f t="shared" si="0"/>
        <v>58.421366459627322</v>
      </c>
      <c r="V14" s="2">
        <v>9</v>
      </c>
      <c r="W14" s="2">
        <v>15</v>
      </c>
      <c r="X14" s="9">
        <f t="shared" si="7"/>
        <v>0.6</v>
      </c>
    </row>
    <row r="15" spans="1:24" ht="24" customHeight="1">
      <c r="A15" s="4" t="s">
        <v>49</v>
      </c>
      <c r="B15" s="5" t="s">
        <v>50</v>
      </c>
      <c r="C15" s="4" t="s">
        <v>116</v>
      </c>
      <c r="D15" s="2" t="s">
        <v>32</v>
      </c>
      <c r="E15" s="2">
        <v>70</v>
      </c>
      <c r="F15" s="2">
        <v>3</v>
      </c>
      <c r="G15" s="2">
        <f t="shared" si="1"/>
        <v>73</v>
      </c>
      <c r="H15" s="2">
        <v>84</v>
      </c>
      <c r="I15" s="2">
        <f t="shared" si="2"/>
        <v>26.071428571428573</v>
      </c>
      <c r="J15" s="2">
        <v>15</v>
      </c>
      <c r="K15" s="2">
        <v>15</v>
      </c>
      <c r="L15" s="2">
        <v>5</v>
      </c>
      <c r="M15" s="2">
        <v>50</v>
      </c>
      <c r="N15" s="2">
        <f t="shared" si="3"/>
        <v>19.5</v>
      </c>
      <c r="O15" s="2">
        <f t="shared" si="4"/>
        <v>19.5</v>
      </c>
      <c r="P15" s="2">
        <v>30</v>
      </c>
      <c r="Q15" s="2">
        <v>3</v>
      </c>
      <c r="R15" s="2">
        <f t="shared" si="5"/>
        <v>33</v>
      </c>
      <c r="S15" s="2">
        <v>34.5</v>
      </c>
      <c r="T15" s="2">
        <f t="shared" si="6"/>
        <v>9.5652173913043477</v>
      </c>
      <c r="U15" s="8">
        <f t="shared" si="0"/>
        <v>55.136645962732914</v>
      </c>
      <c r="V15" s="2">
        <v>10</v>
      </c>
      <c r="W15" s="2">
        <v>15</v>
      </c>
      <c r="X15" s="9">
        <f t="shared" si="7"/>
        <v>0.66666666666666663</v>
      </c>
    </row>
    <row r="16" spans="1:24" ht="24" customHeight="1">
      <c r="A16" s="4" t="s">
        <v>51</v>
      </c>
      <c r="B16" s="5" t="s">
        <v>52</v>
      </c>
      <c r="C16" s="4" t="s">
        <v>116</v>
      </c>
      <c r="D16" s="2" t="s">
        <v>32</v>
      </c>
      <c r="E16" s="2">
        <v>68</v>
      </c>
      <c r="F16" s="2">
        <v>0</v>
      </c>
      <c r="G16" s="2">
        <f t="shared" si="1"/>
        <v>68</v>
      </c>
      <c r="H16" s="2">
        <v>84</v>
      </c>
      <c r="I16" s="2">
        <f t="shared" si="2"/>
        <v>24.285714285714285</v>
      </c>
      <c r="J16" s="2">
        <v>15</v>
      </c>
      <c r="K16" s="2">
        <v>15</v>
      </c>
      <c r="L16" s="2">
        <v>5</v>
      </c>
      <c r="M16" s="2">
        <v>50</v>
      </c>
      <c r="N16" s="2">
        <f t="shared" si="3"/>
        <v>19.5</v>
      </c>
      <c r="O16" s="2">
        <f t="shared" si="4"/>
        <v>19.5</v>
      </c>
      <c r="P16" s="2">
        <v>30</v>
      </c>
      <c r="Q16" s="2">
        <v>0</v>
      </c>
      <c r="R16" s="2">
        <f t="shared" si="5"/>
        <v>30</v>
      </c>
      <c r="S16" s="2">
        <v>34.5</v>
      </c>
      <c r="T16" s="2">
        <f t="shared" si="6"/>
        <v>8.695652173913043</v>
      </c>
      <c r="U16" s="8">
        <f t="shared" si="0"/>
        <v>52.481366459627324</v>
      </c>
      <c r="V16" s="2">
        <v>11</v>
      </c>
      <c r="W16" s="2">
        <v>15</v>
      </c>
      <c r="X16" s="9">
        <f t="shared" si="7"/>
        <v>0.73333333333333328</v>
      </c>
    </row>
    <row r="17" spans="1:24" ht="24" customHeight="1">
      <c r="A17" s="4" t="s">
        <v>53</v>
      </c>
      <c r="B17" s="5" t="s">
        <v>54</v>
      </c>
      <c r="C17" s="4" t="s">
        <v>116</v>
      </c>
      <c r="D17" s="2" t="s">
        <v>32</v>
      </c>
      <c r="E17" s="2">
        <v>70</v>
      </c>
      <c r="F17" s="2">
        <v>0</v>
      </c>
      <c r="G17" s="2">
        <f t="shared" si="1"/>
        <v>70</v>
      </c>
      <c r="H17" s="2">
        <v>84</v>
      </c>
      <c r="I17" s="2">
        <f t="shared" si="2"/>
        <v>25</v>
      </c>
      <c r="J17" s="2">
        <v>15</v>
      </c>
      <c r="K17" s="2">
        <v>15</v>
      </c>
      <c r="L17" s="2">
        <v>3.5</v>
      </c>
      <c r="M17" s="2">
        <v>50</v>
      </c>
      <c r="N17" s="2">
        <f t="shared" si="3"/>
        <v>18.149999999999999</v>
      </c>
      <c r="O17" s="2">
        <f t="shared" si="4"/>
        <v>18.149999999999999</v>
      </c>
      <c r="P17" s="2">
        <v>30</v>
      </c>
      <c r="Q17" s="2">
        <v>0.5</v>
      </c>
      <c r="R17" s="2">
        <f t="shared" si="5"/>
        <v>30.5</v>
      </c>
      <c r="S17" s="2">
        <v>34.5</v>
      </c>
      <c r="T17" s="2">
        <f t="shared" si="6"/>
        <v>8.8405797101449277</v>
      </c>
      <c r="U17" s="8">
        <f t="shared" si="0"/>
        <v>51.990579710144928</v>
      </c>
      <c r="V17" s="2">
        <v>12</v>
      </c>
      <c r="W17" s="2">
        <v>15</v>
      </c>
      <c r="X17" s="9">
        <f t="shared" si="7"/>
        <v>0.8</v>
      </c>
    </row>
    <row r="18" spans="1:24" ht="24" customHeight="1">
      <c r="A18" s="4" t="s">
        <v>55</v>
      </c>
      <c r="B18" s="5" t="s">
        <v>56</v>
      </c>
      <c r="C18" s="4" t="s">
        <v>116</v>
      </c>
      <c r="D18" s="2" t="s">
        <v>32</v>
      </c>
      <c r="E18" s="2">
        <v>70</v>
      </c>
      <c r="F18" s="2">
        <v>0</v>
      </c>
      <c r="G18" s="2">
        <f t="shared" si="1"/>
        <v>70</v>
      </c>
      <c r="H18" s="2">
        <v>84</v>
      </c>
      <c r="I18" s="2">
        <f t="shared" si="2"/>
        <v>25</v>
      </c>
      <c r="J18" s="2">
        <v>15</v>
      </c>
      <c r="K18" s="2">
        <v>15</v>
      </c>
      <c r="L18" s="2">
        <v>0.84</v>
      </c>
      <c r="M18" s="2">
        <v>50</v>
      </c>
      <c r="N18" s="2">
        <f t="shared" si="3"/>
        <v>15.756</v>
      </c>
      <c r="O18" s="2">
        <f t="shared" si="4"/>
        <v>15.756</v>
      </c>
      <c r="P18" s="2">
        <v>30</v>
      </c>
      <c r="Q18" s="2">
        <v>0.5</v>
      </c>
      <c r="R18" s="2">
        <f t="shared" si="5"/>
        <v>30.5</v>
      </c>
      <c r="S18" s="2">
        <v>34.5</v>
      </c>
      <c r="T18" s="2">
        <f t="shared" si="6"/>
        <v>8.8405797101449277</v>
      </c>
      <c r="U18" s="8">
        <f t="shared" si="0"/>
        <v>49.59657971014493</v>
      </c>
      <c r="V18" s="2">
        <v>13</v>
      </c>
      <c r="W18" s="2">
        <v>15</v>
      </c>
      <c r="X18" s="9">
        <f t="shared" si="7"/>
        <v>0.8666666666666667</v>
      </c>
    </row>
    <row r="19" spans="1:24" ht="24" customHeight="1">
      <c r="A19" s="4" t="s">
        <v>57</v>
      </c>
      <c r="B19" s="5" t="s">
        <v>58</v>
      </c>
      <c r="C19" s="4" t="s">
        <v>116</v>
      </c>
      <c r="D19" s="2" t="s">
        <v>32</v>
      </c>
      <c r="E19" s="2">
        <v>70</v>
      </c>
      <c r="F19" s="2">
        <v>0</v>
      </c>
      <c r="G19" s="2">
        <f t="shared" si="1"/>
        <v>70</v>
      </c>
      <c r="H19" s="2">
        <v>84</v>
      </c>
      <c r="I19" s="2">
        <f t="shared" si="2"/>
        <v>25</v>
      </c>
      <c r="J19" s="2">
        <v>15</v>
      </c>
      <c r="K19" s="2">
        <v>15</v>
      </c>
      <c r="L19" s="2">
        <v>0</v>
      </c>
      <c r="M19" s="2">
        <v>50</v>
      </c>
      <c r="N19" s="2">
        <f t="shared" si="3"/>
        <v>15</v>
      </c>
      <c r="O19" s="2">
        <f t="shared" si="4"/>
        <v>15</v>
      </c>
      <c r="P19" s="2">
        <v>30</v>
      </c>
      <c r="Q19" s="2">
        <v>0</v>
      </c>
      <c r="R19" s="2">
        <f t="shared" si="5"/>
        <v>30</v>
      </c>
      <c r="S19" s="2">
        <v>34.5</v>
      </c>
      <c r="T19" s="2">
        <f t="shared" si="6"/>
        <v>8.695652173913043</v>
      </c>
      <c r="U19" s="8">
        <f t="shared" si="0"/>
        <v>48.695652173913047</v>
      </c>
      <c r="V19" s="2">
        <v>14</v>
      </c>
      <c r="W19" s="2">
        <v>15</v>
      </c>
      <c r="X19" s="9">
        <f t="shared" si="7"/>
        <v>0.93333333333333335</v>
      </c>
    </row>
    <row r="20" spans="1:24" ht="24" customHeight="1">
      <c r="A20" s="4" t="s">
        <v>59</v>
      </c>
      <c r="B20" s="5" t="s">
        <v>60</v>
      </c>
      <c r="C20" s="4" t="s">
        <v>116</v>
      </c>
      <c r="D20" s="2" t="s">
        <v>32</v>
      </c>
      <c r="E20" s="2">
        <v>68</v>
      </c>
      <c r="F20" s="2">
        <v>0</v>
      </c>
      <c r="G20" s="2">
        <f t="shared" si="1"/>
        <v>68</v>
      </c>
      <c r="H20" s="2">
        <v>84</v>
      </c>
      <c r="I20" s="2">
        <f t="shared" si="2"/>
        <v>24.285714285714285</v>
      </c>
      <c r="J20" s="2">
        <v>15</v>
      </c>
      <c r="K20" s="2">
        <v>15</v>
      </c>
      <c r="L20" s="2">
        <v>0</v>
      </c>
      <c r="M20" s="2">
        <v>50</v>
      </c>
      <c r="N20" s="2">
        <f t="shared" si="3"/>
        <v>15</v>
      </c>
      <c r="O20" s="2">
        <f t="shared" si="4"/>
        <v>15</v>
      </c>
      <c r="P20" s="2">
        <v>30</v>
      </c>
      <c r="Q20" s="2">
        <v>0</v>
      </c>
      <c r="R20" s="2">
        <f t="shared" si="5"/>
        <v>30</v>
      </c>
      <c r="S20" s="2">
        <v>34.5</v>
      </c>
      <c r="T20" s="2">
        <f t="shared" si="6"/>
        <v>8.695652173913043</v>
      </c>
      <c r="U20" s="8">
        <f t="shared" si="0"/>
        <v>47.981366459627324</v>
      </c>
      <c r="V20" s="2">
        <v>15</v>
      </c>
      <c r="W20" s="2">
        <v>15</v>
      </c>
      <c r="X20" s="9">
        <f t="shared" si="7"/>
        <v>1</v>
      </c>
    </row>
    <row r="21" spans="1:24" ht="78.75" customHeight="1">
      <c r="A21" s="43" t="s">
        <v>61</v>
      </c>
      <c r="B21" s="43"/>
      <c r="C21" s="43"/>
      <c r="D21" s="43"/>
      <c r="E21" s="43"/>
      <c r="F21" s="43"/>
      <c r="G21" s="43"/>
      <c r="H21" s="43"/>
      <c r="I21" s="43"/>
      <c r="J21" s="43"/>
      <c r="K21" s="43"/>
      <c r="L21" s="43"/>
      <c r="M21" s="43"/>
      <c r="N21" s="43"/>
      <c r="O21" s="1"/>
      <c r="P21" s="1"/>
      <c r="Q21" s="1"/>
      <c r="R21" s="1"/>
      <c r="S21" s="1"/>
      <c r="T21" s="1"/>
      <c r="U21" s="1"/>
      <c r="V21" s="1"/>
      <c r="W21" s="1"/>
      <c r="X21" s="1"/>
    </row>
  </sheetData>
  <mergeCells count="15">
    <mergeCell ref="A1:X1"/>
    <mergeCell ref="A2:X2"/>
    <mergeCell ref="A3:X3"/>
    <mergeCell ref="A4:A5"/>
    <mergeCell ref="B4:B5"/>
    <mergeCell ref="C4:C5"/>
    <mergeCell ref="D4:D5"/>
    <mergeCell ref="E4:I4"/>
    <mergeCell ref="J4:O4"/>
    <mergeCell ref="P4:T4"/>
    <mergeCell ref="U4:U5"/>
    <mergeCell ref="V4:V5"/>
    <mergeCell ref="W4:W5"/>
    <mergeCell ref="X4:X5"/>
    <mergeCell ref="A21:N21"/>
  </mergeCells>
  <phoneticPr fontId="4"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C6819-9D8F-4677-9532-268D3C1C66E9}">
  <dimension ref="A1:Y27"/>
  <sheetViews>
    <sheetView workbookViewId="0">
      <selection activeCell="Y7" sqref="Y7"/>
    </sheetView>
  </sheetViews>
  <sheetFormatPr defaultRowHeight="14.25"/>
  <cols>
    <col min="2" max="2" width="14.5" customWidth="1"/>
  </cols>
  <sheetData>
    <row r="1" spans="1:25" ht="18.75">
      <c r="A1" s="44" t="s">
        <v>109</v>
      </c>
      <c r="B1" s="45"/>
      <c r="C1" s="45"/>
      <c r="D1" s="45"/>
      <c r="E1" s="45"/>
      <c r="F1" s="45"/>
      <c r="G1" s="45"/>
      <c r="H1" s="45"/>
      <c r="I1" s="45"/>
      <c r="J1" s="45"/>
      <c r="K1" s="45"/>
      <c r="L1" s="45"/>
      <c r="M1" s="45"/>
      <c r="N1" s="45"/>
      <c r="O1" s="45"/>
      <c r="P1" s="45"/>
      <c r="Q1" s="45"/>
      <c r="R1" s="45"/>
      <c r="S1" s="45"/>
      <c r="T1" s="45"/>
      <c r="U1" s="45"/>
      <c r="V1" s="45"/>
      <c r="W1" s="45"/>
      <c r="X1" s="45"/>
      <c r="Y1" s="45"/>
    </row>
    <row r="2" spans="1:25">
      <c r="A2" s="46" t="s">
        <v>110</v>
      </c>
      <c r="B2" s="46"/>
      <c r="C2" s="46"/>
      <c r="D2" s="46"/>
      <c r="E2" s="46"/>
      <c r="F2" s="46"/>
      <c r="G2" s="46"/>
      <c r="H2" s="46"/>
      <c r="I2" s="46"/>
      <c r="J2" s="46"/>
      <c r="K2" s="46"/>
      <c r="L2" s="46"/>
      <c r="M2" s="46"/>
      <c r="N2" s="46"/>
      <c r="O2" s="46"/>
      <c r="P2" s="46"/>
      <c r="Q2" s="46"/>
      <c r="R2" s="46"/>
      <c r="S2" s="46"/>
      <c r="T2" s="46"/>
      <c r="U2" s="46"/>
      <c r="V2" s="46"/>
      <c r="W2" s="46"/>
      <c r="X2" s="46"/>
      <c r="Y2" s="46"/>
    </row>
    <row r="3" spans="1:25">
      <c r="A3" s="47" t="s">
        <v>63</v>
      </c>
      <c r="B3" s="47"/>
      <c r="C3" s="47"/>
      <c r="D3" s="47"/>
      <c r="E3" s="47"/>
      <c r="F3" s="47"/>
      <c r="G3" s="47"/>
      <c r="H3" s="47"/>
      <c r="I3" s="47"/>
      <c r="J3" s="47"/>
      <c r="K3" s="47"/>
      <c r="L3" s="47"/>
      <c r="M3" s="47"/>
      <c r="N3" s="47"/>
      <c r="O3" s="47"/>
      <c r="P3" s="47"/>
      <c r="Q3" s="47"/>
      <c r="R3" s="47"/>
      <c r="S3" s="47"/>
      <c r="T3" s="47"/>
      <c r="U3" s="47"/>
      <c r="V3" s="47"/>
      <c r="W3" s="47"/>
      <c r="X3" s="47"/>
      <c r="Y3" s="47"/>
    </row>
    <row r="4" spans="1:25">
      <c r="A4" s="48" t="s">
        <v>0</v>
      </c>
      <c r="B4" s="41" t="s">
        <v>1</v>
      </c>
      <c r="C4" s="41" t="s">
        <v>2</v>
      </c>
      <c r="D4" s="41" t="s">
        <v>3</v>
      </c>
      <c r="E4" s="50" t="s">
        <v>4</v>
      </c>
      <c r="F4" s="51"/>
      <c r="G4" s="51"/>
      <c r="H4" s="51"/>
      <c r="I4" s="52"/>
      <c r="J4" s="53" t="s">
        <v>111</v>
      </c>
      <c r="K4" s="53"/>
      <c r="L4" s="53"/>
      <c r="M4" s="53"/>
      <c r="N4" s="53"/>
      <c r="O4" s="53"/>
      <c r="P4" s="53"/>
      <c r="Q4" s="53" t="s">
        <v>6</v>
      </c>
      <c r="R4" s="53"/>
      <c r="S4" s="53"/>
      <c r="T4" s="53"/>
      <c r="U4" s="53"/>
      <c r="V4" s="41" t="s">
        <v>7</v>
      </c>
      <c r="W4" s="41" t="s">
        <v>8</v>
      </c>
      <c r="X4" s="41" t="s">
        <v>9</v>
      </c>
      <c r="Y4" s="41" t="s">
        <v>65</v>
      </c>
    </row>
    <row r="5" spans="1:25" ht="48">
      <c r="A5" s="49"/>
      <c r="B5" s="42"/>
      <c r="C5" s="42"/>
      <c r="D5" s="42"/>
      <c r="E5" s="2" t="s">
        <v>11</v>
      </c>
      <c r="F5" s="2" t="s">
        <v>12</v>
      </c>
      <c r="G5" s="2" t="s">
        <v>13</v>
      </c>
      <c r="H5" s="2" t="s">
        <v>14</v>
      </c>
      <c r="I5" s="3" t="s">
        <v>15</v>
      </c>
      <c r="J5" s="2" t="s">
        <v>19</v>
      </c>
      <c r="K5" s="2" t="s">
        <v>20</v>
      </c>
      <c r="L5" s="2" t="s">
        <v>112</v>
      </c>
      <c r="M5" s="2" t="s">
        <v>21</v>
      </c>
      <c r="N5" s="2" t="s">
        <v>22</v>
      </c>
      <c r="O5" s="2" t="s">
        <v>113</v>
      </c>
      <c r="P5" s="3" t="s">
        <v>24</v>
      </c>
      <c r="Q5" s="2" t="s">
        <v>25</v>
      </c>
      <c r="R5" s="2" t="s">
        <v>26</v>
      </c>
      <c r="S5" s="2" t="s">
        <v>27</v>
      </c>
      <c r="T5" s="2" t="s">
        <v>28</v>
      </c>
      <c r="U5" s="3" t="s">
        <v>29</v>
      </c>
      <c r="V5" s="42"/>
      <c r="W5" s="42"/>
      <c r="X5" s="42"/>
      <c r="Y5" s="42"/>
    </row>
    <row r="6" spans="1:25" ht="24" customHeight="1">
      <c r="A6" s="2" t="s">
        <v>114</v>
      </c>
      <c r="B6" s="2" t="s">
        <v>115</v>
      </c>
      <c r="C6" s="2" t="s">
        <v>116</v>
      </c>
      <c r="D6" s="2" t="s">
        <v>117</v>
      </c>
      <c r="E6" s="2">
        <v>70</v>
      </c>
      <c r="F6" s="2">
        <v>20</v>
      </c>
      <c r="G6" s="2">
        <v>90</v>
      </c>
      <c r="H6" s="2">
        <v>90</v>
      </c>
      <c r="I6" s="10">
        <v>30</v>
      </c>
      <c r="J6" s="2">
        <v>15</v>
      </c>
      <c r="K6" s="2">
        <v>15</v>
      </c>
      <c r="L6" s="11">
        <v>15</v>
      </c>
      <c r="M6" s="2">
        <v>70</v>
      </c>
      <c r="N6" s="2">
        <v>70</v>
      </c>
      <c r="O6" s="10">
        <v>45</v>
      </c>
      <c r="P6" s="10">
        <v>60</v>
      </c>
      <c r="Q6" s="2">
        <v>30</v>
      </c>
      <c r="R6" s="2">
        <v>2.5</v>
      </c>
      <c r="S6" s="2">
        <v>32.5</v>
      </c>
      <c r="T6" s="2">
        <v>35</v>
      </c>
      <c r="U6" s="2">
        <v>9.2857142857142865</v>
      </c>
      <c r="V6" s="12">
        <v>99.285714285714292</v>
      </c>
      <c r="W6" s="2">
        <v>1</v>
      </c>
      <c r="X6" s="2">
        <v>21</v>
      </c>
      <c r="Y6" s="9">
        <v>4.7619047619047603E-2</v>
      </c>
    </row>
    <row r="7" spans="1:25" ht="24" customHeight="1">
      <c r="A7" s="2" t="s">
        <v>118</v>
      </c>
      <c r="B7" s="2" t="s">
        <v>119</v>
      </c>
      <c r="C7" s="2" t="s">
        <v>120</v>
      </c>
      <c r="D7" s="2" t="s">
        <v>117</v>
      </c>
      <c r="E7" s="2">
        <v>70</v>
      </c>
      <c r="F7" s="2">
        <v>17</v>
      </c>
      <c r="G7" s="2">
        <v>87</v>
      </c>
      <c r="H7" s="2">
        <v>90</v>
      </c>
      <c r="I7" s="10">
        <v>29</v>
      </c>
      <c r="J7" s="2">
        <v>15</v>
      </c>
      <c r="K7" s="2">
        <v>15</v>
      </c>
      <c r="L7" s="11">
        <v>15</v>
      </c>
      <c r="M7" s="2">
        <v>21.05</v>
      </c>
      <c r="N7" s="2">
        <v>70</v>
      </c>
      <c r="O7" s="10">
        <v>13.532142857142857</v>
      </c>
      <c r="P7" s="10">
        <v>28.532142857142858</v>
      </c>
      <c r="Q7" s="2">
        <v>30</v>
      </c>
      <c r="R7" s="2">
        <v>0</v>
      </c>
      <c r="S7" s="2">
        <v>30</v>
      </c>
      <c r="T7" s="2">
        <v>35</v>
      </c>
      <c r="U7" s="10">
        <v>8.5714285714285712</v>
      </c>
      <c r="V7" s="12">
        <v>66.103571428571428</v>
      </c>
      <c r="W7" s="2">
        <v>2</v>
      </c>
      <c r="X7" s="2">
        <v>21</v>
      </c>
      <c r="Y7" s="9">
        <v>9.5238095238095233E-2</v>
      </c>
    </row>
    <row r="8" spans="1:25" ht="24" customHeight="1">
      <c r="A8" s="2" t="s">
        <v>121</v>
      </c>
      <c r="B8" s="2" t="s">
        <v>122</v>
      </c>
      <c r="C8" s="2" t="s">
        <v>120</v>
      </c>
      <c r="D8" s="2" t="s">
        <v>117</v>
      </c>
      <c r="E8" s="2">
        <v>70</v>
      </c>
      <c r="F8" s="2">
        <v>16</v>
      </c>
      <c r="G8" s="2">
        <v>86</v>
      </c>
      <c r="H8" s="2">
        <v>90</v>
      </c>
      <c r="I8" s="10">
        <v>28.666666666666668</v>
      </c>
      <c r="J8" s="2">
        <v>15</v>
      </c>
      <c r="K8" s="2">
        <v>15</v>
      </c>
      <c r="L8" s="11">
        <v>15</v>
      </c>
      <c r="M8" s="2">
        <v>17.170000000000002</v>
      </c>
      <c r="N8" s="2">
        <v>70</v>
      </c>
      <c r="O8" s="10">
        <v>11.037857142857144</v>
      </c>
      <c r="P8" s="10">
        <v>26.037857142857142</v>
      </c>
      <c r="Q8" s="2">
        <v>30</v>
      </c>
      <c r="R8" s="2">
        <v>1</v>
      </c>
      <c r="S8" s="2">
        <v>31</v>
      </c>
      <c r="T8" s="2">
        <v>35</v>
      </c>
      <c r="U8" s="10">
        <v>8.8571428571428577</v>
      </c>
      <c r="V8" s="12">
        <v>63.561666666666667</v>
      </c>
      <c r="W8" s="2">
        <v>3</v>
      </c>
      <c r="X8" s="2">
        <v>21</v>
      </c>
      <c r="Y8" s="9">
        <v>0.14285714285714285</v>
      </c>
    </row>
    <row r="9" spans="1:25" ht="24" customHeight="1">
      <c r="A9" s="2" t="s">
        <v>123</v>
      </c>
      <c r="B9" s="2" t="s">
        <v>124</v>
      </c>
      <c r="C9" s="2" t="s">
        <v>120</v>
      </c>
      <c r="D9" s="2" t="s">
        <v>117</v>
      </c>
      <c r="E9" s="2">
        <v>70</v>
      </c>
      <c r="F9" s="2">
        <v>15</v>
      </c>
      <c r="G9" s="2">
        <v>85</v>
      </c>
      <c r="H9" s="2">
        <v>90</v>
      </c>
      <c r="I9" s="10">
        <v>28.333333333333332</v>
      </c>
      <c r="J9" s="2">
        <v>15</v>
      </c>
      <c r="K9" s="2">
        <v>15</v>
      </c>
      <c r="L9" s="11">
        <v>15</v>
      </c>
      <c r="M9" s="2">
        <v>11.5</v>
      </c>
      <c r="N9" s="2">
        <v>70</v>
      </c>
      <c r="O9" s="2">
        <v>7.3928571428571432</v>
      </c>
      <c r="P9" s="10">
        <v>22.392857142857142</v>
      </c>
      <c r="Q9" s="2">
        <v>30</v>
      </c>
      <c r="R9" s="2">
        <v>2</v>
      </c>
      <c r="S9" s="2">
        <v>32</v>
      </c>
      <c r="T9" s="2">
        <v>35</v>
      </c>
      <c r="U9" s="10">
        <v>9.1428571428571423</v>
      </c>
      <c r="V9" s="12">
        <v>59.86904761904762</v>
      </c>
      <c r="W9" s="2">
        <v>4</v>
      </c>
      <c r="X9" s="2">
        <v>21</v>
      </c>
      <c r="Y9" s="9">
        <v>0.19047619047619047</v>
      </c>
    </row>
    <row r="10" spans="1:25" ht="24" customHeight="1">
      <c r="A10" s="2" t="s">
        <v>125</v>
      </c>
      <c r="B10" s="2" t="s">
        <v>126</v>
      </c>
      <c r="C10" s="2" t="s">
        <v>120</v>
      </c>
      <c r="D10" s="2" t="s">
        <v>117</v>
      </c>
      <c r="E10" s="2">
        <v>70</v>
      </c>
      <c r="F10" s="2">
        <v>10</v>
      </c>
      <c r="G10" s="2">
        <v>80</v>
      </c>
      <c r="H10" s="2">
        <v>90</v>
      </c>
      <c r="I10" s="10">
        <v>26.666666666666664</v>
      </c>
      <c r="J10" s="2">
        <v>15</v>
      </c>
      <c r="K10" s="2">
        <v>15</v>
      </c>
      <c r="L10" s="11">
        <v>15</v>
      </c>
      <c r="M10" s="2">
        <v>10</v>
      </c>
      <c r="N10" s="2">
        <v>70</v>
      </c>
      <c r="O10" s="2">
        <v>6.4285714285714279</v>
      </c>
      <c r="P10" s="10">
        <v>21.428571428571427</v>
      </c>
      <c r="Q10" s="2">
        <v>30</v>
      </c>
      <c r="R10" s="2">
        <v>1.5</v>
      </c>
      <c r="S10" s="2">
        <v>31.5</v>
      </c>
      <c r="T10" s="2">
        <v>35</v>
      </c>
      <c r="U10" s="10">
        <v>9</v>
      </c>
      <c r="V10" s="12">
        <v>57.095238095238088</v>
      </c>
      <c r="W10" s="2">
        <v>5</v>
      </c>
      <c r="X10" s="2">
        <v>21</v>
      </c>
      <c r="Y10" s="9">
        <v>0.23809523809523808</v>
      </c>
    </row>
    <row r="11" spans="1:25" ht="24" customHeight="1">
      <c r="A11" s="2" t="s">
        <v>127</v>
      </c>
      <c r="B11" s="2" t="s">
        <v>128</v>
      </c>
      <c r="C11" s="2" t="s">
        <v>120</v>
      </c>
      <c r="D11" s="2" t="s">
        <v>117</v>
      </c>
      <c r="E11" s="2">
        <v>70</v>
      </c>
      <c r="F11" s="2">
        <v>2</v>
      </c>
      <c r="G11" s="2">
        <v>72</v>
      </c>
      <c r="H11" s="2">
        <v>90</v>
      </c>
      <c r="I11" s="10">
        <v>24</v>
      </c>
      <c r="J11" s="2">
        <v>15</v>
      </c>
      <c r="K11" s="2">
        <v>15</v>
      </c>
      <c r="L11" s="11">
        <v>15</v>
      </c>
      <c r="M11" s="2">
        <v>10.34</v>
      </c>
      <c r="N11" s="2">
        <v>70</v>
      </c>
      <c r="O11" s="2">
        <v>6.6471428571428568</v>
      </c>
      <c r="P11" s="10">
        <v>21.647142857142857</v>
      </c>
      <c r="Q11" s="2">
        <v>30</v>
      </c>
      <c r="R11" s="2">
        <v>1</v>
      </c>
      <c r="S11" s="2">
        <v>31</v>
      </c>
      <c r="T11" s="2">
        <v>35</v>
      </c>
      <c r="U11" s="10">
        <v>8.8571428571428577</v>
      </c>
      <c r="V11" s="12">
        <v>54.504285714285714</v>
      </c>
      <c r="W11" s="2">
        <v>6</v>
      </c>
      <c r="X11" s="2">
        <v>21</v>
      </c>
      <c r="Y11" s="9">
        <v>0.2857142857142857</v>
      </c>
    </row>
    <row r="12" spans="1:25" ht="24" customHeight="1">
      <c r="A12" s="2" t="s">
        <v>129</v>
      </c>
      <c r="B12" s="2" t="s">
        <v>130</v>
      </c>
      <c r="C12" s="2" t="s">
        <v>120</v>
      </c>
      <c r="D12" s="2" t="s">
        <v>117</v>
      </c>
      <c r="E12" s="2">
        <v>70</v>
      </c>
      <c r="F12" s="2">
        <v>2</v>
      </c>
      <c r="G12" s="2">
        <v>72</v>
      </c>
      <c r="H12" s="2">
        <v>90</v>
      </c>
      <c r="I12" s="10">
        <v>24</v>
      </c>
      <c r="J12" s="2">
        <v>15</v>
      </c>
      <c r="K12" s="2">
        <v>15</v>
      </c>
      <c r="L12" s="11">
        <v>15</v>
      </c>
      <c r="M12" s="2">
        <v>7.6</v>
      </c>
      <c r="N12" s="2">
        <v>70</v>
      </c>
      <c r="O12" s="10">
        <v>4.8857142857142852</v>
      </c>
      <c r="P12" s="10">
        <v>19.885714285714286</v>
      </c>
      <c r="Q12" s="2">
        <v>30</v>
      </c>
      <c r="R12" s="2">
        <v>3.5</v>
      </c>
      <c r="S12" s="2">
        <v>33.5</v>
      </c>
      <c r="T12" s="2">
        <v>35</v>
      </c>
      <c r="U12" s="10">
        <v>9.5714285714285712</v>
      </c>
      <c r="V12" s="12">
        <v>53.457142857142856</v>
      </c>
      <c r="W12" s="2">
        <v>7</v>
      </c>
      <c r="X12" s="2">
        <v>21</v>
      </c>
      <c r="Y12" s="9">
        <v>0.33333333333333331</v>
      </c>
    </row>
    <row r="13" spans="1:25" ht="24" customHeight="1">
      <c r="A13" s="2" t="s">
        <v>131</v>
      </c>
      <c r="B13" s="2" t="s">
        <v>132</v>
      </c>
      <c r="C13" s="2" t="s">
        <v>120</v>
      </c>
      <c r="D13" s="2" t="s">
        <v>117</v>
      </c>
      <c r="E13" s="2">
        <v>70</v>
      </c>
      <c r="F13" s="2">
        <v>0</v>
      </c>
      <c r="G13" s="2">
        <v>70</v>
      </c>
      <c r="H13" s="2">
        <v>90</v>
      </c>
      <c r="I13" s="10">
        <v>23.333333333333332</v>
      </c>
      <c r="J13" s="2">
        <v>15</v>
      </c>
      <c r="K13" s="2">
        <v>15</v>
      </c>
      <c r="L13" s="11">
        <v>15</v>
      </c>
      <c r="M13" s="2">
        <v>10.17</v>
      </c>
      <c r="N13" s="2">
        <v>70</v>
      </c>
      <c r="O13" s="2">
        <v>6.5378571428571437</v>
      </c>
      <c r="P13" s="10">
        <v>21.537857142857142</v>
      </c>
      <c r="Q13" s="2">
        <v>30</v>
      </c>
      <c r="R13" s="2">
        <v>0</v>
      </c>
      <c r="S13" s="2">
        <v>30</v>
      </c>
      <c r="T13" s="2">
        <v>35</v>
      </c>
      <c r="U13" s="10">
        <v>8.5714285714285712</v>
      </c>
      <c r="V13" s="12">
        <v>53.442619047619047</v>
      </c>
      <c r="W13" s="2">
        <v>8</v>
      </c>
      <c r="X13" s="2">
        <v>21</v>
      </c>
      <c r="Y13" s="9">
        <v>0.38095238095238093</v>
      </c>
    </row>
    <row r="14" spans="1:25" ht="24" customHeight="1">
      <c r="A14" s="2" t="s">
        <v>133</v>
      </c>
      <c r="B14" s="2" t="s">
        <v>134</v>
      </c>
      <c r="C14" s="2" t="s">
        <v>120</v>
      </c>
      <c r="D14" s="2" t="s">
        <v>117</v>
      </c>
      <c r="E14" s="2">
        <v>70</v>
      </c>
      <c r="F14" s="2">
        <v>9</v>
      </c>
      <c r="G14" s="2">
        <v>79</v>
      </c>
      <c r="H14" s="2">
        <v>90</v>
      </c>
      <c r="I14" s="10">
        <v>26.333333333333332</v>
      </c>
      <c r="J14" s="2">
        <v>15</v>
      </c>
      <c r="K14" s="2">
        <v>15</v>
      </c>
      <c r="L14" s="11">
        <v>15</v>
      </c>
      <c r="M14" s="2">
        <v>2.1</v>
      </c>
      <c r="N14" s="2">
        <v>70</v>
      </c>
      <c r="O14" s="10">
        <v>1.35</v>
      </c>
      <c r="P14" s="10">
        <v>16.350000000000001</v>
      </c>
      <c r="Q14" s="2">
        <v>30</v>
      </c>
      <c r="R14" s="2">
        <v>5</v>
      </c>
      <c r="S14" s="2">
        <v>35</v>
      </c>
      <c r="T14" s="2">
        <v>35</v>
      </c>
      <c r="U14" s="10">
        <v>10</v>
      </c>
      <c r="V14" s="12">
        <v>52.683333333333337</v>
      </c>
      <c r="W14" s="2">
        <v>9</v>
      </c>
      <c r="X14" s="2">
        <v>21</v>
      </c>
      <c r="Y14" s="9">
        <v>0.42857142857142855</v>
      </c>
    </row>
    <row r="15" spans="1:25" ht="24" customHeight="1">
      <c r="A15" s="2" t="s">
        <v>135</v>
      </c>
      <c r="B15" s="2" t="s">
        <v>136</v>
      </c>
      <c r="C15" s="2" t="s">
        <v>120</v>
      </c>
      <c r="D15" s="2" t="s">
        <v>117</v>
      </c>
      <c r="E15" s="2">
        <v>70</v>
      </c>
      <c r="F15" s="2">
        <v>2</v>
      </c>
      <c r="G15" s="2">
        <v>72</v>
      </c>
      <c r="H15" s="2">
        <v>90</v>
      </c>
      <c r="I15" s="10">
        <v>24</v>
      </c>
      <c r="J15" s="2">
        <v>15</v>
      </c>
      <c r="K15" s="2">
        <v>15</v>
      </c>
      <c r="L15" s="11">
        <v>15</v>
      </c>
      <c r="M15" s="2">
        <v>7</v>
      </c>
      <c r="N15" s="2">
        <v>70</v>
      </c>
      <c r="O15" s="10">
        <v>4.5</v>
      </c>
      <c r="P15" s="10">
        <v>19.5</v>
      </c>
      <c r="Q15" s="2">
        <v>30</v>
      </c>
      <c r="R15" s="2">
        <v>0.5</v>
      </c>
      <c r="S15" s="2">
        <v>30.5</v>
      </c>
      <c r="T15" s="2">
        <v>35</v>
      </c>
      <c r="U15" s="10">
        <v>8.7142857142857153</v>
      </c>
      <c r="V15" s="12">
        <v>52.214285714285715</v>
      </c>
      <c r="W15" s="2">
        <v>10</v>
      </c>
      <c r="X15" s="2">
        <v>21</v>
      </c>
      <c r="Y15" s="9">
        <v>0.47619047619047616</v>
      </c>
    </row>
    <row r="16" spans="1:25" ht="24" customHeight="1">
      <c r="A16" s="2" t="s">
        <v>137</v>
      </c>
      <c r="B16" s="2" t="s">
        <v>138</v>
      </c>
      <c r="C16" s="2" t="s">
        <v>120</v>
      </c>
      <c r="D16" s="2" t="s">
        <v>117</v>
      </c>
      <c r="E16" s="2">
        <v>70</v>
      </c>
      <c r="F16" s="2">
        <v>2</v>
      </c>
      <c r="G16" s="2">
        <v>72</v>
      </c>
      <c r="H16" s="2">
        <v>90</v>
      </c>
      <c r="I16" s="10">
        <v>24</v>
      </c>
      <c r="J16" s="2">
        <v>15</v>
      </c>
      <c r="K16" s="2">
        <v>15</v>
      </c>
      <c r="L16" s="11">
        <v>15</v>
      </c>
      <c r="M16" s="2">
        <v>6</v>
      </c>
      <c r="N16" s="2">
        <v>70</v>
      </c>
      <c r="O16" s="2">
        <v>3.8571428571428572</v>
      </c>
      <c r="P16" s="10">
        <v>18.857142857142858</v>
      </c>
      <c r="Q16" s="2">
        <v>30</v>
      </c>
      <c r="R16" s="2">
        <v>2</v>
      </c>
      <c r="S16" s="2">
        <v>32</v>
      </c>
      <c r="T16" s="2">
        <v>35</v>
      </c>
      <c r="U16" s="10">
        <v>9.1428571428571423</v>
      </c>
      <c r="V16" s="12">
        <v>52</v>
      </c>
      <c r="W16" s="2">
        <v>11</v>
      </c>
      <c r="X16" s="2">
        <v>21</v>
      </c>
      <c r="Y16" s="9">
        <v>0.52380952380952384</v>
      </c>
    </row>
    <row r="17" spans="1:25" ht="24" customHeight="1">
      <c r="A17" s="2" t="s">
        <v>139</v>
      </c>
      <c r="B17" s="2" t="s">
        <v>140</v>
      </c>
      <c r="C17" s="2" t="s">
        <v>120</v>
      </c>
      <c r="D17" s="2" t="s">
        <v>117</v>
      </c>
      <c r="E17" s="2">
        <v>70</v>
      </c>
      <c r="F17" s="2">
        <v>6</v>
      </c>
      <c r="G17" s="2">
        <v>76</v>
      </c>
      <c r="H17" s="2">
        <v>90</v>
      </c>
      <c r="I17" s="10">
        <v>25.333333333333332</v>
      </c>
      <c r="J17" s="2">
        <v>15</v>
      </c>
      <c r="K17" s="2">
        <v>15</v>
      </c>
      <c r="L17" s="11">
        <v>15</v>
      </c>
      <c r="M17" s="2">
        <v>1.67</v>
      </c>
      <c r="N17" s="2">
        <v>70</v>
      </c>
      <c r="O17" s="10">
        <v>1.0735714285714284</v>
      </c>
      <c r="P17" s="10">
        <v>16.073571428571427</v>
      </c>
      <c r="Q17" s="2">
        <v>30</v>
      </c>
      <c r="R17" s="2">
        <v>2.5</v>
      </c>
      <c r="S17" s="2">
        <v>32.5</v>
      </c>
      <c r="T17" s="2">
        <v>35</v>
      </c>
      <c r="U17" s="10">
        <v>9.2857142857142865</v>
      </c>
      <c r="V17" s="12">
        <v>50.69261904761904</v>
      </c>
      <c r="W17" s="2">
        <v>12</v>
      </c>
      <c r="X17" s="2">
        <v>21</v>
      </c>
      <c r="Y17" s="9">
        <v>0.5714285714285714</v>
      </c>
    </row>
    <row r="18" spans="1:25" ht="24" customHeight="1">
      <c r="A18" s="2" t="s">
        <v>141</v>
      </c>
      <c r="B18" s="2" t="s">
        <v>142</v>
      </c>
      <c r="C18" s="2" t="s">
        <v>120</v>
      </c>
      <c r="D18" s="2" t="s">
        <v>117</v>
      </c>
      <c r="E18" s="2">
        <v>70</v>
      </c>
      <c r="F18" s="2">
        <v>5</v>
      </c>
      <c r="G18" s="2">
        <v>75</v>
      </c>
      <c r="H18" s="2">
        <v>90</v>
      </c>
      <c r="I18" s="10">
        <v>25</v>
      </c>
      <c r="J18" s="2">
        <v>15</v>
      </c>
      <c r="K18" s="2">
        <v>15</v>
      </c>
      <c r="L18" s="11">
        <v>15</v>
      </c>
      <c r="M18" s="2">
        <v>0.34</v>
      </c>
      <c r="N18" s="2">
        <v>70</v>
      </c>
      <c r="O18" s="10">
        <v>0.21857142857142858</v>
      </c>
      <c r="P18" s="10">
        <v>15.218571428571428</v>
      </c>
      <c r="Q18" s="2">
        <v>30</v>
      </c>
      <c r="R18" s="2">
        <v>1.5</v>
      </c>
      <c r="S18" s="2">
        <v>31.5</v>
      </c>
      <c r="T18" s="2">
        <v>35</v>
      </c>
      <c r="U18" s="10">
        <v>9</v>
      </c>
      <c r="V18" s="12">
        <v>49.21857142857143</v>
      </c>
      <c r="W18" s="2">
        <v>13</v>
      </c>
      <c r="X18" s="2">
        <v>21</v>
      </c>
      <c r="Y18" s="9">
        <v>0.61904761904761907</v>
      </c>
    </row>
    <row r="19" spans="1:25" ht="24" customHeight="1">
      <c r="A19" s="2" t="s">
        <v>143</v>
      </c>
      <c r="B19" s="2" t="s">
        <v>144</v>
      </c>
      <c r="C19" s="2" t="s">
        <v>120</v>
      </c>
      <c r="D19" s="2" t="s">
        <v>117</v>
      </c>
      <c r="E19" s="2">
        <v>70</v>
      </c>
      <c r="F19" s="2">
        <v>5</v>
      </c>
      <c r="G19" s="2">
        <v>75</v>
      </c>
      <c r="H19" s="2">
        <v>90</v>
      </c>
      <c r="I19" s="10">
        <v>25</v>
      </c>
      <c r="J19" s="2">
        <v>15</v>
      </c>
      <c r="K19" s="2">
        <v>15</v>
      </c>
      <c r="L19" s="11">
        <v>15</v>
      </c>
      <c r="M19" s="2">
        <v>0.66</v>
      </c>
      <c r="N19" s="2">
        <v>70</v>
      </c>
      <c r="O19" s="10">
        <v>0.42428571428571427</v>
      </c>
      <c r="P19" s="10">
        <v>15.424285714285714</v>
      </c>
      <c r="Q19" s="2">
        <v>30</v>
      </c>
      <c r="R19" s="2">
        <v>0</v>
      </c>
      <c r="S19" s="2">
        <v>30</v>
      </c>
      <c r="T19" s="2">
        <v>35</v>
      </c>
      <c r="U19" s="10">
        <v>8.5714285714285712</v>
      </c>
      <c r="V19" s="12">
        <v>48.995714285714286</v>
      </c>
      <c r="W19" s="2">
        <v>14</v>
      </c>
      <c r="X19" s="2">
        <v>21</v>
      </c>
      <c r="Y19" s="9">
        <v>0.66666666666666663</v>
      </c>
    </row>
    <row r="20" spans="1:25" ht="24" customHeight="1">
      <c r="A20" s="2" t="s">
        <v>145</v>
      </c>
      <c r="B20" s="2" t="s">
        <v>146</v>
      </c>
      <c r="C20" s="2" t="s">
        <v>120</v>
      </c>
      <c r="D20" s="2" t="s">
        <v>117</v>
      </c>
      <c r="E20" s="2">
        <v>70</v>
      </c>
      <c r="F20" s="2">
        <v>0</v>
      </c>
      <c r="G20" s="2">
        <v>70</v>
      </c>
      <c r="H20" s="2">
        <v>90</v>
      </c>
      <c r="I20" s="10">
        <v>23.333333333333332</v>
      </c>
      <c r="J20" s="2">
        <v>15</v>
      </c>
      <c r="K20" s="2">
        <v>15</v>
      </c>
      <c r="L20" s="11">
        <v>15</v>
      </c>
      <c r="M20" s="2">
        <v>0.75</v>
      </c>
      <c r="N20" s="2">
        <v>70</v>
      </c>
      <c r="O20" s="10">
        <v>0.48214285714285715</v>
      </c>
      <c r="P20" s="10">
        <v>15.482142857142858</v>
      </c>
      <c r="Q20" s="2">
        <v>30</v>
      </c>
      <c r="R20" s="2">
        <v>0</v>
      </c>
      <c r="S20" s="2">
        <v>30</v>
      </c>
      <c r="T20" s="2">
        <v>35</v>
      </c>
      <c r="U20" s="10">
        <v>8.5714285714285712</v>
      </c>
      <c r="V20" s="12">
        <v>47.386904761904759</v>
      </c>
      <c r="W20" s="2">
        <v>15</v>
      </c>
      <c r="X20" s="2">
        <v>21</v>
      </c>
      <c r="Y20" s="9">
        <v>0.7142857142857143</v>
      </c>
    </row>
    <row r="21" spans="1:25" ht="24" customHeight="1">
      <c r="A21" s="2" t="s">
        <v>147</v>
      </c>
      <c r="B21" s="2" t="s">
        <v>148</v>
      </c>
      <c r="C21" s="2" t="s">
        <v>120</v>
      </c>
      <c r="D21" s="2" t="s">
        <v>117</v>
      </c>
      <c r="E21" s="2">
        <v>70</v>
      </c>
      <c r="F21" s="2">
        <v>0</v>
      </c>
      <c r="G21" s="2">
        <v>70</v>
      </c>
      <c r="H21" s="2">
        <v>90</v>
      </c>
      <c r="I21" s="10">
        <v>23.333333333333332</v>
      </c>
      <c r="J21" s="2">
        <v>15</v>
      </c>
      <c r="K21" s="2">
        <v>15</v>
      </c>
      <c r="L21" s="11">
        <v>15</v>
      </c>
      <c r="M21" s="2">
        <v>0.67</v>
      </c>
      <c r="N21" s="2">
        <v>70</v>
      </c>
      <c r="O21" s="2">
        <v>0.43071428571428577</v>
      </c>
      <c r="P21" s="10">
        <v>15.430714285714286</v>
      </c>
      <c r="Q21" s="2">
        <v>30</v>
      </c>
      <c r="R21" s="2">
        <v>0</v>
      </c>
      <c r="S21" s="2">
        <v>30</v>
      </c>
      <c r="T21" s="2">
        <v>35</v>
      </c>
      <c r="U21" s="10">
        <v>8.5714285714285712</v>
      </c>
      <c r="V21" s="12">
        <v>47.335476190476186</v>
      </c>
      <c r="W21" s="2">
        <v>16</v>
      </c>
      <c r="X21" s="2">
        <v>21</v>
      </c>
      <c r="Y21" s="9">
        <v>0.76190476190476186</v>
      </c>
    </row>
    <row r="22" spans="1:25" ht="24" customHeight="1">
      <c r="A22" s="2" t="s">
        <v>149</v>
      </c>
      <c r="B22" s="2" t="s">
        <v>150</v>
      </c>
      <c r="C22" s="2" t="s">
        <v>120</v>
      </c>
      <c r="D22" s="2" t="s">
        <v>117</v>
      </c>
      <c r="E22" s="2">
        <v>70</v>
      </c>
      <c r="F22" s="2">
        <v>0</v>
      </c>
      <c r="G22" s="2">
        <v>70</v>
      </c>
      <c r="H22" s="2">
        <v>90</v>
      </c>
      <c r="I22" s="10">
        <v>23.333333333333332</v>
      </c>
      <c r="J22" s="2">
        <v>15</v>
      </c>
      <c r="K22" s="2">
        <v>15</v>
      </c>
      <c r="L22" s="11">
        <v>15</v>
      </c>
      <c r="M22" s="2">
        <v>0</v>
      </c>
      <c r="N22" s="2">
        <v>70</v>
      </c>
      <c r="O22" s="10">
        <v>0</v>
      </c>
      <c r="P22" s="10">
        <v>15</v>
      </c>
      <c r="Q22" s="2">
        <v>30</v>
      </c>
      <c r="R22" s="2">
        <v>0.5</v>
      </c>
      <c r="S22" s="2">
        <v>30.5</v>
      </c>
      <c r="T22" s="2">
        <v>35</v>
      </c>
      <c r="U22" s="2">
        <v>8.7142857142857153</v>
      </c>
      <c r="V22" s="12">
        <v>47.047619047619044</v>
      </c>
      <c r="W22" s="2">
        <v>17</v>
      </c>
      <c r="X22" s="2">
        <v>21</v>
      </c>
      <c r="Y22" s="9">
        <v>0.80952380952380953</v>
      </c>
    </row>
    <row r="23" spans="1:25" ht="24" customHeight="1">
      <c r="A23" s="2" t="s">
        <v>151</v>
      </c>
      <c r="B23" s="2" t="s">
        <v>152</v>
      </c>
      <c r="C23" s="2" t="s">
        <v>120</v>
      </c>
      <c r="D23" s="2" t="s">
        <v>117</v>
      </c>
      <c r="E23" s="2">
        <v>68</v>
      </c>
      <c r="F23" s="2">
        <v>2</v>
      </c>
      <c r="G23" s="2">
        <v>70</v>
      </c>
      <c r="H23" s="2">
        <v>90</v>
      </c>
      <c r="I23" s="10">
        <v>23.333333333333332</v>
      </c>
      <c r="J23" s="2">
        <v>15</v>
      </c>
      <c r="K23" s="2">
        <v>15</v>
      </c>
      <c r="L23" s="11">
        <v>15</v>
      </c>
      <c r="M23" s="2">
        <v>0</v>
      </c>
      <c r="N23" s="2">
        <v>70</v>
      </c>
      <c r="O23" s="10">
        <v>0</v>
      </c>
      <c r="P23" s="10">
        <v>15</v>
      </c>
      <c r="Q23" s="2">
        <v>30</v>
      </c>
      <c r="R23" s="2">
        <v>0</v>
      </c>
      <c r="S23" s="2">
        <v>30</v>
      </c>
      <c r="T23" s="2">
        <v>35</v>
      </c>
      <c r="U23" s="10">
        <v>8.5714285714285712</v>
      </c>
      <c r="V23" s="12">
        <v>46.904761904761898</v>
      </c>
      <c r="W23" s="2">
        <v>18</v>
      </c>
      <c r="X23" s="2">
        <v>21</v>
      </c>
      <c r="Y23" s="9">
        <v>0.8571428571428571</v>
      </c>
    </row>
    <row r="24" spans="1:25" ht="24" customHeight="1">
      <c r="A24" s="2" t="s">
        <v>153</v>
      </c>
      <c r="B24" s="2" t="s">
        <v>154</v>
      </c>
      <c r="C24" s="2" t="s">
        <v>120</v>
      </c>
      <c r="D24" s="2" t="s">
        <v>117</v>
      </c>
      <c r="E24" s="2">
        <v>70</v>
      </c>
      <c r="F24" s="2">
        <v>0</v>
      </c>
      <c r="G24" s="2">
        <v>70</v>
      </c>
      <c r="H24" s="2">
        <v>90</v>
      </c>
      <c r="I24" s="10">
        <v>23.333333333333332</v>
      </c>
      <c r="J24" s="2">
        <v>15</v>
      </c>
      <c r="K24" s="2">
        <v>15</v>
      </c>
      <c r="L24" s="11">
        <v>15</v>
      </c>
      <c r="M24" s="2">
        <v>0</v>
      </c>
      <c r="N24" s="2">
        <v>70</v>
      </c>
      <c r="O24" s="10">
        <v>0</v>
      </c>
      <c r="P24" s="10">
        <v>15</v>
      </c>
      <c r="Q24" s="2">
        <v>30</v>
      </c>
      <c r="R24" s="2">
        <v>0</v>
      </c>
      <c r="S24" s="2">
        <v>30</v>
      </c>
      <c r="T24" s="2">
        <v>35</v>
      </c>
      <c r="U24" s="10">
        <v>8.5714285714285712</v>
      </c>
      <c r="V24" s="12">
        <v>46.904761904761898</v>
      </c>
      <c r="W24" s="2">
        <v>18</v>
      </c>
      <c r="X24" s="2">
        <v>21</v>
      </c>
      <c r="Y24" s="9">
        <v>0.8571428571428571</v>
      </c>
    </row>
    <row r="25" spans="1:25" ht="24" customHeight="1">
      <c r="A25" s="2" t="s">
        <v>155</v>
      </c>
      <c r="B25" s="2" t="s">
        <v>156</v>
      </c>
      <c r="C25" s="2" t="s">
        <v>120</v>
      </c>
      <c r="D25" s="2" t="s">
        <v>117</v>
      </c>
      <c r="E25" s="2">
        <v>68</v>
      </c>
      <c r="F25" s="2">
        <v>0</v>
      </c>
      <c r="G25" s="2">
        <v>68</v>
      </c>
      <c r="H25" s="2">
        <v>90</v>
      </c>
      <c r="I25" s="10">
        <v>22.6666666666667</v>
      </c>
      <c r="J25" s="2">
        <v>15</v>
      </c>
      <c r="K25" s="2">
        <v>15</v>
      </c>
      <c r="L25" s="11">
        <v>15</v>
      </c>
      <c r="M25" s="2">
        <v>0</v>
      </c>
      <c r="N25" s="2">
        <v>70</v>
      </c>
      <c r="O25" s="10">
        <v>0</v>
      </c>
      <c r="P25" s="10">
        <v>15</v>
      </c>
      <c r="Q25" s="2">
        <v>30</v>
      </c>
      <c r="R25" s="2">
        <v>0</v>
      </c>
      <c r="S25" s="2">
        <v>30</v>
      </c>
      <c r="T25" s="2">
        <v>35</v>
      </c>
      <c r="U25" s="2">
        <v>8.5714285714285712</v>
      </c>
      <c r="V25" s="12">
        <v>46.238095238095198</v>
      </c>
      <c r="W25" s="2">
        <v>20</v>
      </c>
      <c r="X25" s="2">
        <v>21</v>
      </c>
      <c r="Y25" s="9">
        <v>0.95238095238095233</v>
      </c>
    </row>
    <row r="26" spans="1:25" ht="24" customHeight="1">
      <c r="A26" s="2" t="s">
        <v>157</v>
      </c>
      <c r="B26" s="2" t="s">
        <v>158</v>
      </c>
      <c r="C26" s="2" t="s">
        <v>120</v>
      </c>
      <c r="D26" s="2" t="s">
        <v>117</v>
      </c>
      <c r="E26" s="2">
        <v>68</v>
      </c>
      <c r="F26" s="2">
        <v>0</v>
      </c>
      <c r="G26" s="2">
        <v>68</v>
      </c>
      <c r="H26" s="2">
        <v>90</v>
      </c>
      <c r="I26" s="10">
        <v>22.6666666666667</v>
      </c>
      <c r="J26" s="2">
        <v>15</v>
      </c>
      <c r="K26" s="2">
        <v>15</v>
      </c>
      <c r="L26" s="11">
        <v>15</v>
      </c>
      <c r="M26" s="2">
        <v>0</v>
      </c>
      <c r="N26" s="2">
        <v>70</v>
      </c>
      <c r="O26" s="10">
        <v>0</v>
      </c>
      <c r="P26" s="10">
        <v>15</v>
      </c>
      <c r="Q26" s="2">
        <v>30</v>
      </c>
      <c r="R26" s="2">
        <v>0</v>
      </c>
      <c r="S26" s="2">
        <v>30</v>
      </c>
      <c r="T26" s="2">
        <v>35</v>
      </c>
      <c r="U26" s="10">
        <v>8.5714285714285712</v>
      </c>
      <c r="V26" s="12">
        <v>46.238095238095198</v>
      </c>
      <c r="W26" s="2">
        <v>20</v>
      </c>
      <c r="X26" s="2">
        <v>21</v>
      </c>
      <c r="Y26" s="9">
        <v>0.95238095238095233</v>
      </c>
    </row>
    <row r="27" spans="1:25" ht="78.75" customHeight="1">
      <c r="A27" s="54" t="s">
        <v>61</v>
      </c>
      <c r="B27" s="54"/>
      <c r="C27" s="54"/>
      <c r="D27" s="54"/>
      <c r="E27" s="54"/>
      <c r="F27" s="54"/>
      <c r="G27" s="54"/>
      <c r="H27" s="54"/>
      <c r="I27" s="54"/>
      <c r="J27" s="54"/>
      <c r="K27" s="54"/>
      <c r="L27" s="54"/>
      <c r="M27" s="54"/>
      <c r="N27" s="54"/>
      <c r="O27" s="54"/>
      <c r="P27" s="1"/>
      <c r="Q27" s="1"/>
      <c r="R27" s="1"/>
      <c r="S27" s="1"/>
      <c r="T27" s="1"/>
      <c r="U27" s="1"/>
      <c r="V27" s="1"/>
      <c r="W27" s="1"/>
      <c r="X27" s="1"/>
      <c r="Y27" s="1"/>
    </row>
  </sheetData>
  <mergeCells count="15">
    <mergeCell ref="A1:Y1"/>
    <mergeCell ref="A2:Y2"/>
    <mergeCell ref="A3:Y3"/>
    <mergeCell ref="A4:A5"/>
    <mergeCell ref="B4:B5"/>
    <mergeCell ref="C4:C5"/>
    <mergeCell ref="D4:D5"/>
    <mergeCell ref="E4:I4"/>
    <mergeCell ref="J4:P4"/>
    <mergeCell ref="Q4:U4"/>
    <mergeCell ref="V4:V5"/>
    <mergeCell ref="W4:W5"/>
    <mergeCell ref="X4:X5"/>
    <mergeCell ref="Y4:Y5"/>
    <mergeCell ref="A27:O27"/>
  </mergeCells>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790ADD-2DA6-4EC0-BEAD-02173FA128EA}">
  <dimension ref="A1:X27"/>
  <sheetViews>
    <sheetView workbookViewId="0">
      <selection activeCell="X7" sqref="X7"/>
    </sheetView>
  </sheetViews>
  <sheetFormatPr defaultRowHeight="14.25"/>
  <cols>
    <col min="2" max="2" width="13" customWidth="1"/>
    <col min="4" max="4" width="12.125" customWidth="1"/>
  </cols>
  <sheetData>
    <row r="1" spans="1:24" ht="18.75">
      <c r="A1" s="44" t="s">
        <v>62</v>
      </c>
      <c r="B1" s="45"/>
      <c r="C1" s="45"/>
      <c r="D1" s="45"/>
      <c r="E1" s="45"/>
      <c r="F1" s="45"/>
      <c r="G1" s="45"/>
      <c r="H1" s="45"/>
      <c r="I1" s="45"/>
      <c r="J1" s="45"/>
      <c r="K1" s="45"/>
      <c r="L1" s="45"/>
      <c r="M1" s="45"/>
      <c r="N1" s="45"/>
      <c r="O1" s="45"/>
      <c r="P1" s="45"/>
      <c r="Q1" s="45"/>
      <c r="R1" s="45"/>
      <c r="S1" s="45"/>
      <c r="T1" s="45"/>
      <c r="U1" s="45"/>
      <c r="V1" s="45"/>
      <c r="W1" s="45"/>
      <c r="X1" s="45"/>
    </row>
    <row r="2" spans="1:24">
      <c r="A2" s="46" t="s">
        <v>64</v>
      </c>
      <c r="B2" s="46"/>
      <c r="C2" s="46"/>
      <c r="D2" s="46"/>
      <c r="E2" s="46"/>
      <c r="F2" s="46"/>
      <c r="G2" s="46"/>
      <c r="H2" s="46"/>
      <c r="I2" s="46"/>
      <c r="J2" s="46"/>
      <c r="K2" s="46"/>
      <c r="L2" s="46"/>
      <c r="M2" s="46"/>
      <c r="N2" s="46"/>
      <c r="O2" s="46"/>
      <c r="P2" s="46"/>
      <c r="Q2" s="46"/>
      <c r="R2" s="46"/>
      <c r="S2" s="46"/>
      <c r="T2" s="46"/>
      <c r="U2" s="46"/>
      <c r="V2" s="46"/>
      <c r="W2" s="46"/>
      <c r="X2" s="46"/>
    </row>
    <row r="3" spans="1:24" ht="14.25" customHeight="1">
      <c r="A3" s="47" t="s">
        <v>63</v>
      </c>
      <c r="B3" s="47"/>
      <c r="C3" s="47"/>
      <c r="D3" s="47"/>
      <c r="E3" s="47"/>
      <c r="F3" s="47"/>
      <c r="G3" s="47"/>
      <c r="H3" s="47"/>
      <c r="I3" s="47"/>
      <c r="J3" s="47"/>
      <c r="K3" s="47"/>
      <c r="L3" s="47"/>
      <c r="M3" s="47"/>
      <c r="N3" s="47"/>
      <c r="O3" s="47"/>
      <c r="P3" s="47"/>
      <c r="Q3" s="47"/>
      <c r="R3" s="47"/>
      <c r="S3" s="47"/>
      <c r="T3" s="47"/>
      <c r="U3" s="47"/>
      <c r="V3" s="47"/>
      <c r="W3" s="47"/>
      <c r="X3" s="47"/>
    </row>
    <row r="4" spans="1:24" ht="14.25" customHeight="1">
      <c r="A4" s="48" t="s">
        <v>0</v>
      </c>
      <c r="B4" s="41" t="s">
        <v>1</v>
      </c>
      <c r="C4" s="41" t="s">
        <v>2</v>
      </c>
      <c r="D4" s="41" t="s">
        <v>3</v>
      </c>
      <c r="E4" s="50" t="s">
        <v>4</v>
      </c>
      <c r="F4" s="51"/>
      <c r="G4" s="51"/>
      <c r="H4" s="51"/>
      <c r="I4" s="52"/>
      <c r="J4" s="50"/>
      <c r="K4" s="51"/>
      <c r="L4" s="51"/>
      <c r="M4" s="51"/>
      <c r="N4" s="51"/>
      <c r="O4" s="52"/>
      <c r="P4" s="50" t="s">
        <v>6</v>
      </c>
      <c r="Q4" s="51"/>
      <c r="R4" s="51"/>
      <c r="S4" s="51"/>
      <c r="T4" s="52"/>
      <c r="U4" s="41" t="s">
        <v>7</v>
      </c>
      <c r="V4" s="41" t="s">
        <v>8</v>
      </c>
      <c r="W4" s="41" t="s">
        <v>9</v>
      </c>
      <c r="X4" s="41" t="s">
        <v>65</v>
      </c>
    </row>
    <row r="5" spans="1:24" ht="48">
      <c r="A5" s="49"/>
      <c r="B5" s="42"/>
      <c r="C5" s="42"/>
      <c r="D5" s="42"/>
      <c r="E5" s="2" t="s">
        <v>11</v>
      </c>
      <c r="F5" s="2" t="s">
        <v>12</v>
      </c>
      <c r="G5" s="2" t="s">
        <v>13</v>
      </c>
      <c r="H5" s="2" t="s">
        <v>14</v>
      </c>
      <c r="I5" s="3" t="s">
        <v>15</v>
      </c>
      <c r="J5" s="2" t="s">
        <v>19</v>
      </c>
      <c r="K5" s="2" t="s">
        <v>20</v>
      </c>
      <c r="L5" s="2" t="s">
        <v>21</v>
      </c>
      <c r="M5" s="2" t="s">
        <v>22</v>
      </c>
      <c r="N5" s="2" t="s">
        <v>23</v>
      </c>
      <c r="O5" s="3" t="s">
        <v>24</v>
      </c>
      <c r="P5" s="2" t="s">
        <v>25</v>
      </c>
      <c r="Q5" s="2" t="s">
        <v>26</v>
      </c>
      <c r="R5" s="2" t="s">
        <v>27</v>
      </c>
      <c r="S5" s="2" t="s">
        <v>28</v>
      </c>
      <c r="T5" s="3" t="s">
        <v>29</v>
      </c>
      <c r="U5" s="42"/>
      <c r="V5" s="42"/>
      <c r="W5" s="42"/>
      <c r="X5" s="42"/>
    </row>
    <row r="6" spans="1:24" ht="24">
      <c r="A6" s="2" t="s">
        <v>66</v>
      </c>
      <c r="B6" s="2" t="s">
        <v>67</v>
      </c>
      <c r="C6" s="4" t="s">
        <v>116</v>
      </c>
      <c r="D6" s="2" t="s">
        <v>68</v>
      </c>
      <c r="E6" s="2">
        <v>70</v>
      </c>
      <c r="F6" s="2">
        <v>18</v>
      </c>
      <c r="G6" s="2">
        <f t="shared" ref="G6:G26" si="0">E6+F6</f>
        <v>88</v>
      </c>
      <c r="H6" s="2">
        <v>91</v>
      </c>
      <c r="I6" s="10">
        <f t="shared" ref="I6:I26" si="1">G6/H6*30</f>
        <v>29.010989010989011</v>
      </c>
      <c r="J6" s="2">
        <v>15</v>
      </c>
      <c r="K6" s="2">
        <v>15</v>
      </c>
      <c r="L6" s="2">
        <v>40.725000000000001</v>
      </c>
      <c r="M6" s="2">
        <v>40.725000000000001</v>
      </c>
      <c r="N6" s="2">
        <f>J6/K6*15+L6/M6*45</f>
        <v>60</v>
      </c>
      <c r="O6" s="10">
        <f t="shared" ref="O6:O26" si="2">N6</f>
        <v>60</v>
      </c>
      <c r="P6" s="2">
        <v>30</v>
      </c>
      <c r="Q6" s="2">
        <v>12.25</v>
      </c>
      <c r="R6" s="2">
        <f t="shared" ref="R6:R26" si="3">P6+Q6</f>
        <v>42.25</v>
      </c>
      <c r="S6" s="2">
        <v>43</v>
      </c>
      <c r="T6" s="10">
        <f t="shared" ref="T6:T26" si="4">R6/S6*10</f>
        <v>9.8255813953488378</v>
      </c>
      <c r="U6" s="2">
        <f t="shared" ref="U6:U26" si="5">I6+N6+T6</f>
        <v>98.836570406337842</v>
      </c>
      <c r="V6" s="2">
        <v>1</v>
      </c>
      <c r="W6" s="2">
        <v>21</v>
      </c>
      <c r="X6" s="9">
        <f>V6/W6</f>
        <v>4.7619047619047616E-2</v>
      </c>
    </row>
    <row r="7" spans="1:24" ht="24">
      <c r="A7" s="2" t="s">
        <v>69</v>
      </c>
      <c r="B7" s="2" t="s">
        <v>70</v>
      </c>
      <c r="C7" s="4" t="s">
        <v>116</v>
      </c>
      <c r="D7" s="2" t="s">
        <v>68</v>
      </c>
      <c r="E7" s="2">
        <v>70</v>
      </c>
      <c r="F7" s="2">
        <v>16</v>
      </c>
      <c r="G7" s="2">
        <f t="shared" si="0"/>
        <v>86</v>
      </c>
      <c r="H7" s="2">
        <v>91</v>
      </c>
      <c r="I7" s="10">
        <f t="shared" si="1"/>
        <v>28.35164835164835</v>
      </c>
      <c r="J7" s="2">
        <v>15</v>
      </c>
      <c r="K7" s="2">
        <v>15</v>
      </c>
      <c r="L7" s="2">
        <v>32.5</v>
      </c>
      <c r="M7" s="2">
        <v>40.725000000000001</v>
      </c>
      <c r="N7" s="2">
        <f t="shared" ref="N7:N26" si="6">J7/K7*15+L7/M7*45</f>
        <v>50.911602209944746</v>
      </c>
      <c r="O7" s="10">
        <f t="shared" si="2"/>
        <v>50.911602209944746</v>
      </c>
      <c r="P7" s="2">
        <v>30</v>
      </c>
      <c r="Q7" s="2">
        <v>0.5</v>
      </c>
      <c r="R7" s="2">
        <f t="shared" si="3"/>
        <v>30.5</v>
      </c>
      <c r="S7" s="2">
        <v>43</v>
      </c>
      <c r="T7" s="10">
        <f t="shared" si="4"/>
        <v>7.0930232558139537</v>
      </c>
      <c r="U7" s="2">
        <f t="shared" si="5"/>
        <v>86.356273817407043</v>
      </c>
      <c r="V7" s="2">
        <v>2</v>
      </c>
      <c r="W7" s="2">
        <v>21</v>
      </c>
      <c r="X7" s="9">
        <f t="shared" ref="X6:X26" si="7">V7/W7</f>
        <v>9.5238095238095233E-2</v>
      </c>
    </row>
    <row r="8" spans="1:24" ht="24">
      <c r="A8" s="2" t="s">
        <v>71</v>
      </c>
      <c r="B8" s="2" t="s">
        <v>72</v>
      </c>
      <c r="C8" s="4" t="s">
        <v>116</v>
      </c>
      <c r="D8" s="2" t="s">
        <v>68</v>
      </c>
      <c r="E8" s="2">
        <v>70</v>
      </c>
      <c r="F8" s="2">
        <v>10</v>
      </c>
      <c r="G8" s="2">
        <f t="shared" si="0"/>
        <v>80</v>
      </c>
      <c r="H8" s="2">
        <v>91</v>
      </c>
      <c r="I8" s="10">
        <f t="shared" si="1"/>
        <v>26.373626373626372</v>
      </c>
      <c r="J8" s="2">
        <v>15</v>
      </c>
      <c r="K8" s="2">
        <v>15</v>
      </c>
      <c r="L8" s="2">
        <v>20.100000000000001</v>
      </c>
      <c r="M8" s="2">
        <v>40.725000000000001</v>
      </c>
      <c r="N8" s="2">
        <f t="shared" si="6"/>
        <v>37.209944751381215</v>
      </c>
      <c r="O8" s="10">
        <f t="shared" si="2"/>
        <v>37.209944751381215</v>
      </c>
      <c r="P8" s="2">
        <v>30</v>
      </c>
      <c r="Q8" s="2">
        <v>11</v>
      </c>
      <c r="R8" s="2">
        <f t="shared" si="3"/>
        <v>41</v>
      </c>
      <c r="S8" s="2">
        <v>43</v>
      </c>
      <c r="T8" s="10">
        <f t="shared" si="4"/>
        <v>9.5348837209302335</v>
      </c>
      <c r="U8" s="2">
        <f t="shared" si="5"/>
        <v>73.118454845937819</v>
      </c>
      <c r="V8" s="2">
        <v>3</v>
      </c>
      <c r="W8" s="2">
        <v>21</v>
      </c>
      <c r="X8" s="9">
        <f t="shared" si="7"/>
        <v>0.14285714285714285</v>
      </c>
    </row>
    <row r="9" spans="1:24" ht="24">
      <c r="A9" s="2" t="s">
        <v>73</v>
      </c>
      <c r="B9" s="2" t="s">
        <v>74</v>
      </c>
      <c r="C9" s="4" t="s">
        <v>116</v>
      </c>
      <c r="D9" s="2" t="s">
        <v>68</v>
      </c>
      <c r="E9" s="2">
        <v>70</v>
      </c>
      <c r="F9" s="2">
        <v>21</v>
      </c>
      <c r="G9" s="2">
        <f t="shared" si="0"/>
        <v>91</v>
      </c>
      <c r="H9" s="2">
        <v>91</v>
      </c>
      <c r="I9" s="10">
        <f t="shared" si="1"/>
        <v>30</v>
      </c>
      <c r="J9" s="2">
        <v>15</v>
      </c>
      <c r="K9" s="2">
        <v>15</v>
      </c>
      <c r="L9" s="2">
        <v>16.917000000000002</v>
      </c>
      <c r="M9" s="2">
        <v>40.725000000000001</v>
      </c>
      <c r="N9" s="2">
        <f t="shared" si="6"/>
        <v>33.692817679558019</v>
      </c>
      <c r="O9" s="10">
        <f t="shared" si="2"/>
        <v>33.692817679558019</v>
      </c>
      <c r="P9" s="2">
        <v>30</v>
      </c>
      <c r="Q9" s="2">
        <v>3</v>
      </c>
      <c r="R9" s="2">
        <f t="shared" si="3"/>
        <v>33</v>
      </c>
      <c r="S9" s="2">
        <v>43</v>
      </c>
      <c r="T9" s="10">
        <f t="shared" si="4"/>
        <v>7.6744186046511631</v>
      </c>
      <c r="U9" s="2">
        <f t="shared" si="5"/>
        <v>71.367236284209184</v>
      </c>
      <c r="V9" s="2">
        <v>4</v>
      </c>
      <c r="W9" s="2">
        <v>21</v>
      </c>
      <c r="X9" s="9">
        <f t="shared" si="7"/>
        <v>0.19047619047619047</v>
      </c>
    </row>
    <row r="10" spans="1:24" ht="24">
      <c r="A10" s="2" t="s">
        <v>75</v>
      </c>
      <c r="B10" s="2" t="s">
        <v>76</v>
      </c>
      <c r="C10" s="4" t="s">
        <v>116</v>
      </c>
      <c r="D10" s="2" t="s">
        <v>68</v>
      </c>
      <c r="E10" s="2">
        <v>70</v>
      </c>
      <c r="F10" s="2">
        <v>10</v>
      </c>
      <c r="G10" s="2">
        <f t="shared" si="0"/>
        <v>80</v>
      </c>
      <c r="H10" s="2">
        <v>91</v>
      </c>
      <c r="I10" s="10">
        <f t="shared" si="1"/>
        <v>26.373626373626372</v>
      </c>
      <c r="J10" s="2">
        <v>15</v>
      </c>
      <c r="K10" s="2">
        <v>15</v>
      </c>
      <c r="L10" s="2">
        <v>20.48</v>
      </c>
      <c r="M10" s="2">
        <v>40.725000000000001</v>
      </c>
      <c r="N10" s="2">
        <f t="shared" si="6"/>
        <v>37.629834254143645</v>
      </c>
      <c r="O10" s="10">
        <f t="shared" si="2"/>
        <v>37.629834254143645</v>
      </c>
      <c r="P10" s="2">
        <v>30</v>
      </c>
      <c r="Q10" s="2">
        <v>1</v>
      </c>
      <c r="R10" s="2">
        <f t="shared" si="3"/>
        <v>31</v>
      </c>
      <c r="S10" s="2">
        <v>43</v>
      </c>
      <c r="T10" s="10">
        <f t="shared" si="4"/>
        <v>7.2093023255813948</v>
      </c>
      <c r="U10" s="2">
        <f t="shared" si="5"/>
        <v>71.212762953351401</v>
      </c>
      <c r="V10" s="2">
        <v>5</v>
      </c>
      <c r="W10" s="2">
        <v>21</v>
      </c>
      <c r="X10" s="9">
        <f t="shared" si="7"/>
        <v>0.23809523809523808</v>
      </c>
    </row>
    <row r="11" spans="1:24" ht="24">
      <c r="A11" s="2" t="s">
        <v>77</v>
      </c>
      <c r="B11" s="2" t="s">
        <v>78</v>
      </c>
      <c r="C11" s="4" t="s">
        <v>116</v>
      </c>
      <c r="D11" s="2" t="s">
        <v>68</v>
      </c>
      <c r="E11" s="2">
        <v>70</v>
      </c>
      <c r="F11" s="2">
        <v>10</v>
      </c>
      <c r="G11" s="2">
        <f t="shared" si="0"/>
        <v>80</v>
      </c>
      <c r="H11" s="2">
        <v>91</v>
      </c>
      <c r="I11" s="10">
        <f t="shared" si="1"/>
        <v>26.373626373626372</v>
      </c>
      <c r="J11" s="2">
        <v>15</v>
      </c>
      <c r="K11" s="2">
        <v>15</v>
      </c>
      <c r="L11" s="2">
        <v>17.89</v>
      </c>
      <c r="M11" s="2">
        <v>40.725000000000001</v>
      </c>
      <c r="N11" s="2">
        <f t="shared" si="6"/>
        <v>34.767955801104975</v>
      </c>
      <c r="O11" s="10">
        <f t="shared" si="2"/>
        <v>34.767955801104975</v>
      </c>
      <c r="P11" s="2">
        <v>30</v>
      </c>
      <c r="Q11" s="2">
        <v>5.5</v>
      </c>
      <c r="R11" s="2">
        <f t="shared" si="3"/>
        <v>35.5</v>
      </c>
      <c r="S11" s="2">
        <v>43</v>
      </c>
      <c r="T11" s="10">
        <f t="shared" si="4"/>
        <v>8.2558139534883725</v>
      </c>
      <c r="U11" s="2">
        <f t="shared" si="5"/>
        <v>69.397396128219725</v>
      </c>
      <c r="V11" s="2">
        <v>6</v>
      </c>
      <c r="W11" s="2">
        <v>21</v>
      </c>
      <c r="X11" s="9">
        <f t="shared" si="7"/>
        <v>0.2857142857142857</v>
      </c>
    </row>
    <row r="12" spans="1:24" ht="24">
      <c r="A12" s="2" t="s">
        <v>79</v>
      </c>
      <c r="B12" s="2" t="s">
        <v>80</v>
      </c>
      <c r="C12" s="4" t="s">
        <v>116</v>
      </c>
      <c r="D12" s="2" t="s">
        <v>68</v>
      </c>
      <c r="E12" s="2">
        <v>70</v>
      </c>
      <c r="F12" s="2">
        <v>18</v>
      </c>
      <c r="G12" s="2">
        <f t="shared" si="0"/>
        <v>88</v>
      </c>
      <c r="H12" s="2">
        <v>91</v>
      </c>
      <c r="I12" s="10">
        <f t="shared" si="1"/>
        <v>29.010989010989011</v>
      </c>
      <c r="J12" s="2">
        <v>15</v>
      </c>
      <c r="K12" s="2">
        <v>15</v>
      </c>
      <c r="L12" s="2">
        <v>14.5</v>
      </c>
      <c r="M12" s="2">
        <v>40.725000000000001</v>
      </c>
      <c r="N12" s="2">
        <f t="shared" si="6"/>
        <v>31.02209944751381</v>
      </c>
      <c r="O12" s="10">
        <f t="shared" si="2"/>
        <v>31.02209944751381</v>
      </c>
      <c r="P12" s="2">
        <v>30</v>
      </c>
      <c r="Q12" s="2">
        <v>2.75</v>
      </c>
      <c r="R12" s="2">
        <f t="shared" si="3"/>
        <v>32.75</v>
      </c>
      <c r="S12" s="2">
        <v>43</v>
      </c>
      <c r="T12" s="10">
        <f t="shared" si="4"/>
        <v>7.6162790697674421</v>
      </c>
      <c r="U12" s="2">
        <f t="shared" si="5"/>
        <v>67.649367528270261</v>
      </c>
      <c r="V12" s="2">
        <v>7</v>
      </c>
      <c r="W12" s="2">
        <v>21</v>
      </c>
      <c r="X12" s="9">
        <f t="shared" si="7"/>
        <v>0.33333333333333331</v>
      </c>
    </row>
    <row r="13" spans="1:24" ht="24">
      <c r="A13" s="2" t="s">
        <v>81</v>
      </c>
      <c r="B13" s="2" t="s">
        <v>82</v>
      </c>
      <c r="C13" s="4" t="s">
        <v>116</v>
      </c>
      <c r="D13" s="2" t="s">
        <v>68</v>
      </c>
      <c r="E13" s="2">
        <v>70</v>
      </c>
      <c r="F13" s="2">
        <v>10</v>
      </c>
      <c r="G13" s="2">
        <f t="shared" si="0"/>
        <v>80</v>
      </c>
      <c r="H13" s="2">
        <v>91</v>
      </c>
      <c r="I13" s="10">
        <f t="shared" si="1"/>
        <v>26.373626373626372</v>
      </c>
      <c r="J13" s="2">
        <v>15</v>
      </c>
      <c r="K13" s="2">
        <v>15</v>
      </c>
      <c r="L13" s="2">
        <v>11.64</v>
      </c>
      <c r="M13" s="2">
        <v>40.725000000000001</v>
      </c>
      <c r="N13" s="2">
        <f t="shared" si="6"/>
        <v>27.861878453038674</v>
      </c>
      <c r="O13" s="10">
        <f t="shared" si="2"/>
        <v>27.861878453038674</v>
      </c>
      <c r="P13" s="2">
        <v>30</v>
      </c>
      <c r="Q13" s="2">
        <v>3.75</v>
      </c>
      <c r="R13" s="2">
        <f t="shared" si="3"/>
        <v>33.75</v>
      </c>
      <c r="S13" s="2">
        <v>43</v>
      </c>
      <c r="T13" s="10">
        <f t="shared" si="4"/>
        <v>7.8488372093023253</v>
      </c>
      <c r="U13" s="2">
        <f t="shared" si="5"/>
        <v>62.084342035967374</v>
      </c>
      <c r="V13" s="2">
        <v>8</v>
      </c>
      <c r="W13" s="2">
        <v>21</v>
      </c>
      <c r="X13" s="9">
        <f t="shared" si="7"/>
        <v>0.38095238095238093</v>
      </c>
    </row>
    <row r="14" spans="1:24" ht="24">
      <c r="A14" s="2" t="s">
        <v>83</v>
      </c>
      <c r="B14" s="2" t="s">
        <v>84</v>
      </c>
      <c r="C14" s="4" t="s">
        <v>116</v>
      </c>
      <c r="D14" s="2" t="s">
        <v>68</v>
      </c>
      <c r="E14" s="2">
        <v>70</v>
      </c>
      <c r="F14" s="2">
        <v>6</v>
      </c>
      <c r="G14" s="2">
        <f t="shared" si="0"/>
        <v>76</v>
      </c>
      <c r="H14" s="2">
        <v>91</v>
      </c>
      <c r="I14" s="10">
        <f t="shared" si="1"/>
        <v>25.054945054945055</v>
      </c>
      <c r="J14" s="2">
        <v>15</v>
      </c>
      <c r="K14" s="2">
        <v>15</v>
      </c>
      <c r="L14" s="2">
        <v>8.5</v>
      </c>
      <c r="M14" s="2">
        <v>40.725000000000001</v>
      </c>
      <c r="N14" s="2">
        <f t="shared" si="6"/>
        <v>24.392265193370164</v>
      </c>
      <c r="O14" s="10">
        <f t="shared" si="2"/>
        <v>24.392265193370164</v>
      </c>
      <c r="P14" s="2">
        <v>30</v>
      </c>
      <c r="Q14" s="2">
        <v>13</v>
      </c>
      <c r="R14" s="2">
        <f t="shared" si="3"/>
        <v>43</v>
      </c>
      <c r="S14" s="2">
        <v>43</v>
      </c>
      <c r="T14" s="10">
        <f t="shared" si="4"/>
        <v>10</v>
      </c>
      <c r="U14" s="2">
        <f t="shared" si="5"/>
        <v>59.447210248315216</v>
      </c>
      <c r="V14" s="2">
        <v>9</v>
      </c>
      <c r="W14" s="2">
        <v>21</v>
      </c>
      <c r="X14" s="9">
        <f t="shared" si="7"/>
        <v>0.42857142857142855</v>
      </c>
    </row>
    <row r="15" spans="1:24" ht="24">
      <c r="A15" s="2" t="s">
        <v>85</v>
      </c>
      <c r="B15" s="2" t="s">
        <v>86</v>
      </c>
      <c r="C15" s="4" t="s">
        <v>116</v>
      </c>
      <c r="D15" s="2" t="s">
        <v>68</v>
      </c>
      <c r="E15" s="2">
        <v>70</v>
      </c>
      <c r="F15" s="2">
        <v>10</v>
      </c>
      <c r="G15" s="2">
        <f t="shared" si="0"/>
        <v>80</v>
      </c>
      <c r="H15" s="2">
        <v>91</v>
      </c>
      <c r="I15" s="10">
        <f t="shared" si="1"/>
        <v>26.373626373626372</v>
      </c>
      <c r="J15" s="2">
        <v>15</v>
      </c>
      <c r="K15" s="2">
        <v>15</v>
      </c>
      <c r="L15" s="2">
        <v>2.9</v>
      </c>
      <c r="M15" s="2">
        <v>40.725000000000001</v>
      </c>
      <c r="N15" s="2">
        <f t="shared" si="6"/>
        <v>18.204419889502763</v>
      </c>
      <c r="O15" s="10">
        <f t="shared" si="2"/>
        <v>18.204419889502763</v>
      </c>
      <c r="P15" s="2">
        <v>30</v>
      </c>
      <c r="Q15" s="2">
        <v>3.25</v>
      </c>
      <c r="R15" s="2">
        <f t="shared" si="3"/>
        <v>33.25</v>
      </c>
      <c r="S15" s="2">
        <v>43</v>
      </c>
      <c r="T15" s="10">
        <f t="shared" si="4"/>
        <v>7.7325581395348841</v>
      </c>
      <c r="U15" s="2">
        <f t="shared" si="5"/>
        <v>52.310604402664026</v>
      </c>
      <c r="V15" s="2">
        <v>10</v>
      </c>
      <c r="W15" s="2">
        <v>21</v>
      </c>
      <c r="X15" s="9">
        <f t="shared" si="7"/>
        <v>0.47619047619047616</v>
      </c>
    </row>
    <row r="16" spans="1:24" ht="24">
      <c r="A16" s="2" t="s">
        <v>87</v>
      </c>
      <c r="B16" s="2" t="s">
        <v>88</v>
      </c>
      <c r="C16" s="4" t="s">
        <v>116</v>
      </c>
      <c r="D16" s="2" t="s">
        <v>68</v>
      </c>
      <c r="E16" s="2">
        <v>70</v>
      </c>
      <c r="F16" s="2">
        <v>6</v>
      </c>
      <c r="G16" s="2">
        <f t="shared" si="0"/>
        <v>76</v>
      </c>
      <c r="H16" s="2">
        <v>91</v>
      </c>
      <c r="I16" s="10">
        <f t="shared" si="1"/>
        <v>25.054945054945055</v>
      </c>
      <c r="J16" s="2">
        <v>15</v>
      </c>
      <c r="K16" s="2">
        <v>15</v>
      </c>
      <c r="L16" s="2">
        <v>3.81</v>
      </c>
      <c r="M16" s="2">
        <v>40.725000000000001</v>
      </c>
      <c r="N16" s="2">
        <f t="shared" si="6"/>
        <v>19.209944751381215</v>
      </c>
      <c r="O16" s="10">
        <f t="shared" si="2"/>
        <v>19.209944751381215</v>
      </c>
      <c r="P16" s="2">
        <v>30</v>
      </c>
      <c r="Q16" s="2">
        <v>0</v>
      </c>
      <c r="R16" s="2">
        <f t="shared" si="3"/>
        <v>30</v>
      </c>
      <c r="S16" s="2">
        <v>43</v>
      </c>
      <c r="T16" s="10">
        <f t="shared" si="4"/>
        <v>6.9767441860465116</v>
      </c>
      <c r="U16" s="2">
        <f t="shared" si="5"/>
        <v>51.241633992372776</v>
      </c>
      <c r="V16" s="2">
        <v>11</v>
      </c>
      <c r="W16" s="2">
        <v>21</v>
      </c>
      <c r="X16" s="9">
        <f t="shared" si="7"/>
        <v>0.52380952380952384</v>
      </c>
    </row>
    <row r="17" spans="1:24" ht="24">
      <c r="A17" s="2" t="s">
        <v>89</v>
      </c>
      <c r="B17" s="2" t="s">
        <v>90</v>
      </c>
      <c r="C17" s="4" t="s">
        <v>116</v>
      </c>
      <c r="D17" s="2" t="s">
        <v>68</v>
      </c>
      <c r="E17" s="2">
        <v>70</v>
      </c>
      <c r="F17" s="2">
        <v>2</v>
      </c>
      <c r="G17" s="2">
        <f t="shared" si="0"/>
        <v>72</v>
      </c>
      <c r="H17" s="2">
        <v>91</v>
      </c>
      <c r="I17" s="10">
        <f t="shared" si="1"/>
        <v>23.736263736263734</v>
      </c>
      <c r="J17" s="2">
        <v>14</v>
      </c>
      <c r="K17" s="2">
        <v>15</v>
      </c>
      <c r="L17" s="2">
        <v>3.2</v>
      </c>
      <c r="M17" s="2">
        <v>40.725000000000001</v>
      </c>
      <c r="N17" s="2">
        <f t="shared" si="6"/>
        <v>17.535911602209946</v>
      </c>
      <c r="O17" s="10">
        <f t="shared" si="2"/>
        <v>17.535911602209946</v>
      </c>
      <c r="P17" s="2">
        <v>30</v>
      </c>
      <c r="Q17" s="2">
        <v>12</v>
      </c>
      <c r="R17" s="2">
        <f t="shared" si="3"/>
        <v>42</v>
      </c>
      <c r="S17" s="2">
        <v>43</v>
      </c>
      <c r="T17" s="10">
        <f t="shared" si="4"/>
        <v>9.7674418604651159</v>
      </c>
      <c r="U17" s="2">
        <f t="shared" si="5"/>
        <v>51.039617198938799</v>
      </c>
      <c r="V17" s="2">
        <v>12</v>
      </c>
      <c r="W17" s="2">
        <v>21</v>
      </c>
      <c r="X17" s="9">
        <f t="shared" si="7"/>
        <v>0.5714285714285714</v>
      </c>
    </row>
    <row r="18" spans="1:24" ht="24">
      <c r="A18" s="2" t="s">
        <v>91</v>
      </c>
      <c r="B18" s="2" t="s">
        <v>92</v>
      </c>
      <c r="C18" s="4" t="s">
        <v>116</v>
      </c>
      <c r="D18" s="2" t="s">
        <v>68</v>
      </c>
      <c r="E18" s="2">
        <v>70</v>
      </c>
      <c r="F18" s="2">
        <v>6</v>
      </c>
      <c r="G18" s="2">
        <f t="shared" si="0"/>
        <v>76</v>
      </c>
      <c r="H18" s="2">
        <v>91</v>
      </c>
      <c r="I18" s="10">
        <f t="shared" si="1"/>
        <v>25.054945054945055</v>
      </c>
      <c r="J18" s="2">
        <v>14</v>
      </c>
      <c r="K18" s="2">
        <v>15</v>
      </c>
      <c r="L18" s="2">
        <v>3.5</v>
      </c>
      <c r="M18" s="2">
        <v>40.725000000000001</v>
      </c>
      <c r="N18" s="2">
        <f t="shared" si="6"/>
        <v>17.867403314917127</v>
      </c>
      <c r="O18" s="10">
        <f t="shared" si="2"/>
        <v>17.867403314917127</v>
      </c>
      <c r="P18" s="2">
        <v>30</v>
      </c>
      <c r="Q18" s="2">
        <v>0</v>
      </c>
      <c r="R18" s="2">
        <f t="shared" si="3"/>
        <v>30</v>
      </c>
      <c r="S18" s="2">
        <v>43</v>
      </c>
      <c r="T18" s="10">
        <f t="shared" si="4"/>
        <v>6.9767441860465116</v>
      </c>
      <c r="U18" s="2">
        <f t="shared" si="5"/>
        <v>49.899092555908688</v>
      </c>
      <c r="V18" s="2">
        <v>13</v>
      </c>
      <c r="W18" s="2">
        <v>21</v>
      </c>
      <c r="X18" s="9">
        <f t="shared" si="7"/>
        <v>0.61904761904761907</v>
      </c>
    </row>
    <row r="19" spans="1:24" ht="24">
      <c r="A19" s="2" t="s">
        <v>93</v>
      </c>
      <c r="B19" s="2" t="s">
        <v>94</v>
      </c>
      <c r="C19" s="4" t="s">
        <v>116</v>
      </c>
      <c r="D19" s="2" t="s">
        <v>68</v>
      </c>
      <c r="E19" s="2">
        <v>70</v>
      </c>
      <c r="F19" s="2">
        <v>4</v>
      </c>
      <c r="G19" s="2">
        <f t="shared" si="0"/>
        <v>74</v>
      </c>
      <c r="H19" s="2">
        <v>91</v>
      </c>
      <c r="I19" s="10">
        <f t="shared" si="1"/>
        <v>24.395604395604394</v>
      </c>
      <c r="J19" s="2">
        <v>15</v>
      </c>
      <c r="K19" s="2">
        <v>15</v>
      </c>
      <c r="L19" s="2">
        <v>2.94</v>
      </c>
      <c r="M19" s="2">
        <v>40.725000000000001</v>
      </c>
      <c r="N19" s="2">
        <f t="shared" si="6"/>
        <v>18.248618784530386</v>
      </c>
      <c r="O19" s="10">
        <f t="shared" si="2"/>
        <v>18.248618784530386</v>
      </c>
      <c r="P19" s="2">
        <v>30</v>
      </c>
      <c r="Q19" s="2">
        <v>0.5</v>
      </c>
      <c r="R19" s="2">
        <f t="shared" si="3"/>
        <v>30.5</v>
      </c>
      <c r="S19" s="2">
        <v>43</v>
      </c>
      <c r="T19" s="10">
        <f t="shared" si="4"/>
        <v>7.0930232558139537</v>
      </c>
      <c r="U19" s="2">
        <f t="shared" si="5"/>
        <v>49.737246435948734</v>
      </c>
      <c r="V19" s="2">
        <v>14</v>
      </c>
      <c r="W19" s="2">
        <v>21</v>
      </c>
      <c r="X19" s="9">
        <f t="shared" si="7"/>
        <v>0.66666666666666663</v>
      </c>
    </row>
    <row r="20" spans="1:24" ht="24">
      <c r="A20" s="2" t="s">
        <v>95</v>
      </c>
      <c r="B20" s="2" t="s">
        <v>96</v>
      </c>
      <c r="C20" s="4" t="s">
        <v>116</v>
      </c>
      <c r="D20" s="2" t="s">
        <v>68</v>
      </c>
      <c r="E20" s="2">
        <v>70</v>
      </c>
      <c r="F20" s="2">
        <v>10</v>
      </c>
      <c r="G20" s="2">
        <f t="shared" si="0"/>
        <v>80</v>
      </c>
      <c r="H20" s="2">
        <v>91</v>
      </c>
      <c r="I20" s="10">
        <f t="shared" si="1"/>
        <v>26.373626373626372</v>
      </c>
      <c r="J20" s="2">
        <v>15</v>
      </c>
      <c r="K20" s="2">
        <v>15</v>
      </c>
      <c r="L20" s="2">
        <v>0</v>
      </c>
      <c r="M20" s="2">
        <v>40.725000000000001</v>
      </c>
      <c r="N20" s="2">
        <f t="shared" si="6"/>
        <v>15</v>
      </c>
      <c r="O20" s="10">
        <f t="shared" si="2"/>
        <v>15</v>
      </c>
      <c r="P20" s="2">
        <v>30</v>
      </c>
      <c r="Q20" s="2">
        <v>1.5</v>
      </c>
      <c r="R20" s="2">
        <f t="shared" si="3"/>
        <v>31.5</v>
      </c>
      <c r="S20" s="2">
        <v>43</v>
      </c>
      <c r="T20" s="10">
        <f t="shared" si="4"/>
        <v>7.3255813953488369</v>
      </c>
      <c r="U20" s="2">
        <f t="shared" si="5"/>
        <v>48.699207768975207</v>
      </c>
      <c r="V20" s="2">
        <v>15</v>
      </c>
      <c r="W20" s="2">
        <v>21</v>
      </c>
      <c r="X20" s="9">
        <f t="shared" si="7"/>
        <v>0.7142857142857143</v>
      </c>
    </row>
    <row r="21" spans="1:24" ht="24">
      <c r="A21" s="2" t="s">
        <v>97</v>
      </c>
      <c r="B21" s="2" t="s">
        <v>98</v>
      </c>
      <c r="C21" s="4" t="s">
        <v>116</v>
      </c>
      <c r="D21" s="2" t="s">
        <v>68</v>
      </c>
      <c r="E21" s="2">
        <v>70</v>
      </c>
      <c r="F21" s="2">
        <v>4</v>
      </c>
      <c r="G21" s="2">
        <f t="shared" si="0"/>
        <v>74</v>
      </c>
      <c r="H21" s="2">
        <v>91</v>
      </c>
      <c r="I21" s="10">
        <f t="shared" si="1"/>
        <v>24.395604395604394</v>
      </c>
      <c r="J21" s="2">
        <v>14</v>
      </c>
      <c r="K21" s="2">
        <v>15</v>
      </c>
      <c r="L21" s="2">
        <v>3</v>
      </c>
      <c r="M21" s="2">
        <v>40.725000000000001</v>
      </c>
      <c r="N21" s="2">
        <f t="shared" si="6"/>
        <v>17.314917127071823</v>
      </c>
      <c r="O21" s="10">
        <f t="shared" si="2"/>
        <v>17.314917127071823</v>
      </c>
      <c r="P21" s="2">
        <v>30</v>
      </c>
      <c r="Q21" s="2">
        <v>0</v>
      </c>
      <c r="R21" s="2">
        <f t="shared" si="3"/>
        <v>30</v>
      </c>
      <c r="S21" s="2">
        <v>43</v>
      </c>
      <c r="T21" s="10">
        <f t="shared" si="4"/>
        <v>6.9767441860465116</v>
      </c>
      <c r="U21" s="2">
        <f t="shared" si="5"/>
        <v>48.687265708722727</v>
      </c>
      <c r="V21" s="2">
        <v>16</v>
      </c>
      <c r="W21" s="2">
        <v>21</v>
      </c>
      <c r="X21" s="9">
        <f t="shared" si="7"/>
        <v>0.76190476190476186</v>
      </c>
    </row>
    <row r="22" spans="1:24" ht="24">
      <c r="A22" s="2" t="s">
        <v>99</v>
      </c>
      <c r="B22" s="2" t="s">
        <v>100</v>
      </c>
      <c r="C22" s="4" t="s">
        <v>116</v>
      </c>
      <c r="D22" s="2" t="s">
        <v>68</v>
      </c>
      <c r="E22" s="2">
        <v>70</v>
      </c>
      <c r="F22" s="2">
        <v>9</v>
      </c>
      <c r="G22" s="2">
        <f t="shared" si="0"/>
        <v>79</v>
      </c>
      <c r="H22" s="2">
        <v>91</v>
      </c>
      <c r="I22" s="10">
        <f t="shared" si="1"/>
        <v>26.043956043956044</v>
      </c>
      <c r="J22" s="2">
        <v>15</v>
      </c>
      <c r="K22" s="2">
        <v>15</v>
      </c>
      <c r="L22" s="2">
        <v>0</v>
      </c>
      <c r="M22" s="2">
        <v>40.725000000000001</v>
      </c>
      <c r="N22" s="2">
        <f t="shared" si="6"/>
        <v>15</v>
      </c>
      <c r="O22" s="10">
        <f t="shared" si="2"/>
        <v>15</v>
      </c>
      <c r="P22" s="2">
        <v>30</v>
      </c>
      <c r="Q22" s="2">
        <v>1.5</v>
      </c>
      <c r="R22" s="2">
        <f t="shared" si="3"/>
        <v>31.5</v>
      </c>
      <c r="S22" s="2">
        <v>43</v>
      </c>
      <c r="T22" s="10">
        <f t="shared" si="4"/>
        <v>7.3255813953488369</v>
      </c>
      <c r="U22" s="2">
        <f t="shared" si="5"/>
        <v>48.369537439304878</v>
      </c>
      <c r="V22" s="2">
        <v>17</v>
      </c>
      <c r="W22" s="2">
        <v>21</v>
      </c>
      <c r="X22" s="9">
        <f t="shared" si="7"/>
        <v>0.80952380952380953</v>
      </c>
    </row>
    <row r="23" spans="1:24" ht="24">
      <c r="A23" s="2" t="s">
        <v>101</v>
      </c>
      <c r="B23" s="2" t="s">
        <v>102</v>
      </c>
      <c r="C23" s="4" t="s">
        <v>116</v>
      </c>
      <c r="D23" s="2" t="s">
        <v>68</v>
      </c>
      <c r="E23" s="2">
        <v>70</v>
      </c>
      <c r="F23" s="2">
        <v>6</v>
      </c>
      <c r="G23" s="2">
        <f t="shared" si="0"/>
        <v>76</v>
      </c>
      <c r="H23" s="2">
        <v>91</v>
      </c>
      <c r="I23" s="10">
        <f t="shared" si="1"/>
        <v>25.054945054945055</v>
      </c>
      <c r="J23" s="2">
        <v>14</v>
      </c>
      <c r="K23" s="2">
        <v>15</v>
      </c>
      <c r="L23" s="2">
        <v>1.9</v>
      </c>
      <c r="M23" s="2">
        <v>40.725000000000001</v>
      </c>
      <c r="N23" s="2">
        <f t="shared" si="6"/>
        <v>16.099447513812155</v>
      </c>
      <c r="O23" s="10">
        <f t="shared" si="2"/>
        <v>16.099447513812155</v>
      </c>
      <c r="P23" s="2">
        <v>30</v>
      </c>
      <c r="Q23" s="2">
        <v>0</v>
      </c>
      <c r="R23" s="2">
        <f t="shared" si="3"/>
        <v>30</v>
      </c>
      <c r="S23" s="2">
        <v>43</v>
      </c>
      <c r="T23" s="10">
        <f t="shared" si="4"/>
        <v>6.9767441860465116</v>
      </c>
      <c r="U23" s="2">
        <f t="shared" si="5"/>
        <v>48.13113675480372</v>
      </c>
      <c r="V23" s="2">
        <v>18</v>
      </c>
      <c r="W23" s="2">
        <v>21</v>
      </c>
      <c r="X23" s="9">
        <f t="shared" si="7"/>
        <v>0.8571428571428571</v>
      </c>
    </row>
    <row r="24" spans="1:24" ht="24">
      <c r="A24" s="2" t="s">
        <v>103</v>
      </c>
      <c r="B24" s="2" t="s">
        <v>104</v>
      </c>
      <c r="C24" s="4" t="s">
        <v>116</v>
      </c>
      <c r="D24" s="2" t="s">
        <v>68</v>
      </c>
      <c r="E24" s="2">
        <v>70</v>
      </c>
      <c r="F24" s="2">
        <v>4</v>
      </c>
      <c r="G24" s="2">
        <f t="shared" si="0"/>
        <v>74</v>
      </c>
      <c r="H24" s="2">
        <v>91</v>
      </c>
      <c r="I24" s="10">
        <f t="shared" si="1"/>
        <v>24.395604395604394</v>
      </c>
      <c r="J24" s="2">
        <v>15</v>
      </c>
      <c r="K24" s="2">
        <v>15</v>
      </c>
      <c r="L24" s="2">
        <v>0.6</v>
      </c>
      <c r="M24" s="2">
        <v>40.725000000000001</v>
      </c>
      <c r="N24" s="2">
        <f t="shared" si="6"/>
        <v>15.662983425414364</v>
      </c>
      <c r="O24" s="10">
        <f t="shared" si="2"/>
        <v>15.662983425414364</v>
      </c>
      <c r="P24" s="2">
        <v>30</v>
      </c>
      <c r="Q24" s="2">
        <v>0</v>
      </c>
      <c r="R24" s="2">
        <f t="shared" si="3"/>
        <v>30</v>
      </c>
      <c r="S24" s="2">
        <v>43</v>
      </c>
      <c r="T24" s="10">
        <f t="shared" si="4"/>
        <v>6.9767441860465116</v>
      </c>
      <c r="U24" s="2">
        <f t="shared" si="5"/>
        <v>47.035332007065271</v>
      </c>
      <c r="V24" s="2">
        <v>19</v>
      </c>
      <c r="W24" s="2">
        <v>21</v>
      </c>
      <c r="X24" s="9">
        <f t="shared" si="7"/>
        <v>0.90476190476190477</v>
      </c>
    </row>
    <row r="25" spans="1:24" ht="24">
      <c r="A25" s="2" t="s">
        <v>105</v>
      </c>
      <c r="B25" s="2" t="s">
        <v>106</v>
      </c>
      <c r="C25" s="4" t="s">
        <v>116</v>
      </c>
      <c r="D25" s="2" t="s">
        <v>68</v>
      </c>
      <c r="E25" s="2">
        <v>70</v>
      </c>
      <c r="F25" s="2">
        <v>4</v>
      </c>
      <c r="G25" s="2">
        <f t="shared" si="0"/>
        <v>74</v>
      </c>
      <c r="H25" s="2">
        <v>91</v>
      </c>
      <c r="I25" s="10">
        <f t="shared" si="1"/>
        <v>24.395604395604394</v>
      </c>
      <c r="J25" s="2">
        <v>15</v>
      </c>
      <c r="K25" s="2">
        <v>15</v>
      </c>
      <c r="L25" s="2">
        <v>0</v>
      </c>
      <c r="M25" s="2">
        <v>40.725000000000001</v>
      </c>
      <c r="N25" s="2">
        <f t="shared" si="6"/>
        <v>15</v>
      </c>
      <c r="O25" s="10">
        <f t="shared" si="2"/>
        <v>15</v>
      </c>
      <c r="P25" s="2">
        <v>30</v>
      </c>
      <c r="Q25" s="2">
        <v>0</v>
      </c>
      <c r="R25" s="2">
        <f t="shared" si="3"/>
        <v>30</v>
      </c>
      <c r="S25" s="2">
        <v>43</v>
      </c>
      <c r="T25" s="10">
        <f t="shared" si="4"/>
        <v>6.9767441860465116</v>
      </c>
      <c r="U25" s="2">
        <f t="shared" si="5"/>
        <v>46.372348581650904</v>
      </c>
      <c r="V25" s="2">
        <v>20</v>
      </c>
      <c r="W25" s="2">
        <v>21</v>
      </c>
      <c r="X25" s="9">
        <f t="shared" si="7"/>
        <v>0.95238095238095233</v>
      </c>
    </row>
    <row r="26" spans="1:24" ht="24">
      <c r="A26" s="2" t="s">
        <v>107</v>
      </c>
      <c r="B26" s="2" t="s">
        <v>108</v>
      </c>
      <c r="C26" s="4" t="s">
        <v>116</v>
      </c>
      <c r="D26" s="2" t="s">
        <v>68</v>
      </c>
      <c r="E26" s="2">
        <v>70</v>
      </c>
      <c r="F26" s="2">
        <v>6</v>
      </c>
      <c r="G26" s="2">
        <f t="shared" si="0"/>
        <v>76</v>
      </c>
      <c r="H26" s="2">
        <v>91</v>
      </c>
      <c r="I26" s="10">
        <f t="shared" si="1"/>
        <v>25.054945054945055</v>
      </c>
      <c r="J26" s="2">
        <v>13</v>
      </c>
      <c r="K26" s="2">
        <v>15</v>
      </c>
      <c r="L26" s="2">
        <v>0</v>
      </c>
      <c r="M26" s="2">
        <v>40.725000000000001</v>
      </c>
      <c r="N26" s="2">
        <f t="shared" si="6"/>
        <v>13</v>
      </c>
      <c r="O26" s="10">
        <f t="shared" si="2"/>
        <v>13</v>
      </c>
      <c r="P26" s="2">
        <v>30</v>
      </c>
      <c r="Q26" s="2">
        <v>1</v>
      </c>
      <c r="R26" s="2">
        <f t="shared" si="3"/>
        <v>31</v>
      </c>
      <c r="S26" s="2">
        <v>43</v>
      </c>
      <c r="T26" s="10">
        <f t="shared" si="4"/>
        <v>7.2093023255813948</v>
      </c>
      <c r="U26" s="2">
        <f t="shared" si="5"/>
        <v>45.264247380526449</v>
      </c>
      <c r="V26" s="2">
        <v>21</v>
      </c>
      <c r="W26" s="2">
        <v>21</v>
      </c>
      <c r="X26" s="9">
        <f t="shared" si="7"/>
        <v>1</v>
      </c>
    </row>
    <row r="27" spans="1:24" ht="63.75" customHeight="1">
      <c r="A27" s="43" t="s">
        <v>61</v>
      </c>
      <c r="B27" s="43"/>
      <c r="C27" s="43"/>
      <c r="D27" s="43"/>
      <c r="E27" s="43"/>
      <c r="F27" s="43"/>
      <c r="G27" s="43"/>
      <c r="H27" s="43"/>
      <c r="I27" s="43"/>
      <c r="J27" s="43"/>
      <c r="K27" s="43"/>
      <c r="L27" s="43"/>
      <c r="M27" s="43"/>
      <c r="N27" s="43"/>
    </row>
  </sheetData>
  <mergeCells count="15">
    <mergeCell ref="A1:X1"/>
    <mergeCell ref="A2:X2"/>
    <mergeCell ref="A3:X3"/>
    <mergeCell ref="A4:A5"/>
    <mergeCell ref="B4:B5"/>
    <mergeCell ref="C4:C5"/>
    <mergeCell ref="D4:D5"/>
    <mergeCell ref="E4:I4"/>
    <mergeCell ref="J4:O4"/>
    <mergeCell ref="P4:T4"/>
    <mergeCell ref="A27:N27"/>
    <mergeCell ref="U4:U5"/>
    <mergeCell ref="V4:V5"/>
    <mergeCell ref="W4:W5"/>
    <mergeCell ref="X4:X5"/>
  </mergeCells>
  <phoneticPr fontId="4"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CCED7-6B41-47F6-977C-725DEF70DBE4}">
  <dimension ref="A1:AB26"/>
  <sheetViews>
    <sheetView topLeftCell="D1" workbookViewId="0">
      <selection activeCell="AB7" sqref="AB7"/>
    </sheetView>
  </sheetViews>
  <sheetFormatPr defaultRowHeight="14.25"/>
  <cols>
    <col min="2" max="2" width="12" customWidth="1"/>
    <col min="4" max="4" width="13" customWidth="1"/>
    <col min="6" max="6" width="7.25" customWidth="1"/>
  </cols>
  <sheetData>
    <row r="1" spans="1:28" ht="18.75">
      <c r="A1" s="58" t="s">
        <v>159</v>
      </c>
      <c r="B1" s="59"/>
      <c r="C1" s="59"/>
      <c r="D1" s="59"/>
      <c r="E1" s="59"/>
      <c r="F1" s="59"/>
      <c r="G1" s="59"/>
      <c r="H1" s="59"/>
      <c r="I1" s="59"/>
      <c r="J1" s="59"/>
      <c r="K1" s="59"/>
      <c r="L1" s="59"/>
      <c r="M1" s="59"/>
      <c r="N1" s="59"/>
      <c r="O1" s="59"/>
      <c r="P1" s="59"/>
      <c r="Q1" s="59"/>
      <c r="R1" s="59"/>
      <c r="S1" s="59"/>
      <c r="T1" s="59"/>
      <c r="U1" s="59"/>
      <c r="V1" s="59"/>
      <c r="W1" s="59"/>
      <c r="X1" s="59"/>
      <c r="Y1" s="59"/>
      <c r="Z1" s="59"/>
      <c r="AA1" s="59"/>
      <c r="AB1" s="59"/>
    </row>
    <row r="2" spans="1:28">
      <c r="A2" s="60" t="s">
        <v>110</v>
      </c>
      <c r="B2" s="60"/>
      <c r="C2" s="60"/>
      <c r="D2" s="60"/>
      <c r="E2" s="60"/>
      <c r="F2" s="60"/>
      <c r="G2" s="60"/>
      <c r="H2" s="60"/>
      <c r="I2" s="60"/>
      <c r="J2" s="60"/>
      <c r="K2" s="60"/>
      <c r="L2" s="60"/>
      <c r="M2" s="60"/>
      <c r="N2" s="60"/>
      <c r="O2" s="60"/>
      <c r="P2" s="60"/>
      <c r="Q2" s="60"/>
      <c r="R2" s="60"/>
      <c r="S2" s="60"/>
      <c r="T2" s="60"/>
      <c r="U2" s="60"/>
      <c r="V2" s="60"/>
      <c r="W2" s="60"/>
      <c r="X2" s="60"/>
      <c r="Y2" s="60"/>
      <c r="Z2" s="60"/>
      <c r="AA2" s="60"/>
      <c r="AB2" s="60"/>
    </row>
    <row r="3" spans="1:28">
      <c r="A3" s="61" t="s">
        <v>234</v>
      </c>
      <c r="B3" s="61"/>
      <c r="C3" s="61"/>
      <c r="D3" s="61"/>
      <c r="E3" s="61"/>
      <c r="F3" s="61"/>
      <c r="G3" s="61"/>
      <c r="H3" s="61"/>
      <c r="I3" s="61"/>
      <c r="J3" s="61"/>
      <c r="K3" s="61"/>
      <c r="L3" s="61"/>
      <c r="M3" s="61"/>
      <c r="N3" s="61"/>
      <c r="O3" s="61"/>
      <c r="P3" s="61"/>
      <c r="Q3" s="61"/>
      <c r="R3" s="61"/>
      <c r="S3" s="61"/>
      <c r="T3" s="61"/>
      <c r="U3" s="61"/>
      <c r="V3" s="61"/>
      <c r="W3" s="61"/>
      <c r="X3" s="61"/>
      <c r="Y3" s="61"/>
      <c r="Z3" s="61"/>
      <c r="AA3" s="61"/>
      <c r="AB3" s="61"/>
    </row>
    <row r="4" spans="1:28">
      <c r="A4" s="62" t="s">
        <v>0</v>
      </c>
      <c r="B4" s="55" t="s">
        <v>1</v>
      </c>
      <c r="C4" s="55" t="s">
        <v>2</v>
      </c>
      <c r="D4" s="55" t="s">
        <v>3</v>
      </c>
      <c r="E4" s="64" t="s">
        <v>4</v>
      </c>
      <c r="F4" s="65"/>
      <c r="G4" s="65"/>
      <c r="H4" s="65"/>
      <c r="I4" s="66"/>
      <c r="J4" s="67" t="s">
        <v>5</v>
      </c>
      <c r="K4" s="67"/>
      <c r="L4" s="67"/>
      <c r="M4" s="67"/>
      <c r="N4" s="67"/>
      <c r="O4" s="67"/>
      <c r="P4" s="67"/>
      <c r="Q4" s="67"/>
      <c r="R4" s="67"/>
      <c r="S4" s="67"/>
      <c r="T4" s="67" t="s">
        <v>160</v>
      </c>
      <c r="U4" s="67"/>
      <c r="V4" s="67"/>
      <c r="W4" s="67"/>
      <c r="X4" s="67"/>
      <c r="Y4" s="55" t="s">
        <v>161</v>
      </c>
      <c r="Z4" s="55" t="s">
        <v>162</v>
      </c>
      <c r="AA4" s="55" t="s">
        <v>163</v>
      </c>
      <c r="AB4" s="55" t="s">
        <v>65</v>
      </c>
    </row>
    <row r="5" spans="1:28" ht="48">
      <c r="A5" s="63"/>
      <c r="B5" s="56"/>
      <c r="C5" s="56"/>
      <c r="D5" s="56"/>
      <c r="E5" s="14" t="s">
        <v>218</v>
      </c>
      <c r="F5" s="14" t="s">
        <v>219</v>
      </c>
      <c r="G5" s="2" t="s">
        <v>13</v>
      </c>
      <c r="H5" s="2" t="s">
        <v>14</v>
      </c>
      <c r="I5" s="15" t="s">
        <v>15</v>
      </c>
      <c r="J5" s="14" t="s">
        <v>165</v>
      </c>
      <c r="K5" s="14" t="s">
        <v>166</v>
      </c>
      <c r="L5" s="14" t="s">
        <v>167</v>
      </c>
      <c r="M5" s="14" t="s">
        <v>168</v>
      </c>
      <c r="N5" s="14" t="s">
        <v>169</v>
      </c>
      <c r="O5" s="14" t="s">
        <v>170</v>
      </c>
      <c r="P5" s="14" t="s">
        <v>220</v>
      </c>
      <c r="Q5" s="14" t="s">
        <v>221</v>
      </c>
      <c r="R5" s="14" t="s">
        <v>222</v>
      </c>
      <c r="S5" s="15" t="s">
        <v>24</v>
      </c>
      <c r="T5" s="14" t="s">
        <v>171</v>
      </c>
      <c r="U5" s="14" t="s">
        <v>164</v>
      </c>
      <c r="V5" s="14" t="s">
        <v>172</v>
      </c>
      <c r="W5" s="14" t="s">
        <v>173</v>
      </c>
      <c r="X5" s="15" t="s">
        <v>174</v>
      </c>
      <c r="Y5" s="56"/>
      <c r="Z5" s="56"/>
      <c r="AA5" s="56"/>
      <c r="AB5" s="56"/>
    </row>
    <row r="6" spans="1:28" ht="24">
      <c r="A6" s="4" t="s">
        <v>175</v>
      </c>
      <c r="B6" s="4" t="s">
        <v>176</v>
      </c>
      <c r="C6" s="4" t="s">
        <v>116</v>
      </c>
      <c r="D6" s="4" t="s">
        <v>217</v>
      </c>
      <c r="E6" s="14">
        <v>70</v>
      </c>
      <c r="F6" s="16">
        <v>24</v>
      </c>
      <c r="G6" s="14">
        <f t="shared" ref="G6:G25" si="0">SUM(E6+F6)</f>
        <v>94</v>
      </c>
      <c r="H6" s="14">
        <v>94</v>
      </c>
      <c r="I6" s="17">
        <f t="shared" ref="I6:I25" si="1">(G6/H6)*30</f>
        <v>30</v>
      </c>
      <c r="J6" s="18">
        <v>15</v>
      </c>
      <c r="K6" s="18">
        <v>15</v>
      </c>
      <c r="L6" s="18">
        <v>15</v>
      </c>
      <c r="M6" s="14">
        <v>8.33</v>
      </c>
      <c r="N6" s="14">
        <v>0</v>
      </c>
      <c r="O6" s="14">
        <v>33.82</v>
      </c>
      <c r="P6" s="14">
        <f>SUM(M6+N6+O6)</f>
        <v>42.15</v>
      </c>
      <c r="Q6" s="14">
        <v>42.15</v>
      </c>
      <c r="R6" s="17">
        <f t="shared" ref="R6:R25" si="2">(P6/Q6)*45</f>
        <v>45</v>
      </c>
      <c r="S6" s="17">
        <f>SUM(L6+R6)</f>
        <v>60</v>
      </c>
      <c r="T6" s="14">
        <v>30</v>
      </c>
      <c r="U6" s="14">
        <v>12.9</v>
      </c>
      <c r="V6" s="14">
        <v>42.9</v>
      </c>
      <c r="W6" s="14">
        <v>42.9</v>
      </c>
      <c r="X6" s="17">
        <f t="shared" ref="X6:X25" si="3">V6/W6*10</f>
        <v>10</v>
      </c>
      <c r="Y6" s="17">
        <f>I6+S6+X6</f>
        <v>100</v>
      </c>
      <c r="Z6" s="14">
        <f t="shared" ref="Z6:Z25" si="4">_xlfn.RANK.EQ(Y6,$Y$6:$Y$25)</f>
        <v>1</v>
      </c>
      <c r="AA6" s="14">
        <v>20</v>
      </c>
      <c r="AB6" s="19">
        <f>Z6/AA6</f>
        <v>0.05</v>
      </c>
    </row>
    <row r="7" spans="1:28" ht="24">
      <c r="A7" s="4" t="s">
        <v>177</v>
      </c>
      <c r="B7" s="4" t="s">
        <v>178</v>
      </c>
      <c r="C7" s="4" t="s">
        <v>120</v>
      </c>
      <c r="D7" s="4" t="s">
        <v>217</v>
      </c>
      <c r="E7" s="14">
        <v>70</v>
      </c>
      <c r="F7" s="14">
        <v>23</v>
      </c>
      <c r="G7" s="14">
        <f t="shared" si="0"/>
        <v>93</v>
      </c>
      <c r="H7" s="14">
        <v>94</v>
      </c>
      <c r="I7" s="17">
        <f t="shared" si="1"/>
        <v>29.680851063829788</v>
      </c>
      <c r="J7" s="20">
        <v>15</v>
      </c>
      <c r="K7" s="18">
        <v>15</v>
      </c>
      <c r="L7" s="20">
        <v>15</v>
      </c>
      <c r="M7" s="14">
        <v>7.5</v>
      </c>
      <c r="N7" s="14">
        <v>0</v>
      </c>
      <c r="O7" s="14">
        <v>23</v>
      </c>
      <c r="P7" s="14">
        <f t="shared" ref="P7:P25" si="5">SUM(M7+N7+O7)</f>
        <v>30.5</v>
      </c>
      <c r="Q7" s="14">
        <v>42.15</v>
      </c>
      <c r="R7" s="17">
        <f t="shared" si="2"/>
        <v>32.562277580071175</v>
      </c>
      <c r="S7" s="17">
        <f t="shared" ref="S7:S25" si="6">SUM(L7+R7)</f>
        <v>47.562277580071175</v>
      </c>
      <c r="T7" s="14">
        <v>30</v>
      </c>
      <c r="U7" s="14">
        <v>4.4000000000000004</v>
      </c>
      <c r="V7" s="14">
        <v>34.4</v>
      </c>
      <c r="W7" s="14">
        <v>42.9</v>
      </c>
      <c r="X7" s="17">
        <f>V7/W7*10</f>
        <v>8.0186480186480189</v>
      </c>
      <c r="Y7" s="17">
        <f t="shared" ref="Y7:Y25" si="7">I7+S7+X7</f>
        <v>85.261776662548982</v>
      </c>
      <c r="Z7" s="14">
        <f t="shared" si="4"/>
        <v>2</v>
      </c>
      <c r="AA7" s="14">
        <v>20</v>
      </c>
      <c r="AB7" s="19">
        <f t="shared" ref="AB6:AB25" si="8">Z7/AA7</f>
        <v>0.1</v>
      </c>
    </row>
    <row r="8" spans="1:28" ht="24">
      <c r="A8" s="4" t="s">
        <v>179</v>
      </c>
      <c r="B8" s="4" t="s">
        <v>180</v>
      </c>
      <c r="C8" s="4" t="s">
        <v>120</v>
      </c>
      <c r="D8" s="4" t="s">
        <v>217</v>
      </c>
      <c r="E8" s="14">
        <v>70</v>
      </c>
      <c r="F8" s="14">
        <v>23</v>
      </c>
      <c r="G8" s="14">
        <f t="shared" si="0"/>
        <v>93</v>
      </c>
      <c r="H8" s="14">
        <v>94</v>
      </c>
      <c r="I8" s="17">
        <f t="shared" si="1"/>
        <v>29.680851063829788</v>
      </c>
      <c r="J8" s="18">
        <v>15</v>
      </c>
      <c r="K8" s="18">
        <v>15</v>
      </c>
      <c r="L8" s="18">
        <v>15</v>
      </c>
      <c r="M8" s="14">
        <v>0</v>
      </c>
      <c r="N8" s="14">
        <v>0</v>
      </c>
      <c r="O8" s="14">
        <v>18.75</v>
      </c>
      <c r="P8" s="14">
        <f t="shared" si="5"/>
        <v>18.75</v>
      </c>
      <c r="Q8" s="14">
        <v>42.15</v>
      </c>
      <c r="R8" s="17">
        <f t="shared" si="2"/>
        <v>20.017793594306049</v>
      </c>
      <c r="S8" s="17">
        <f t="shared" si="6"/>
        <v>35.017793594306049</v>
      </c>
      <c r="T8" s="14">
        <v>30</v>
      </c>
      <c r="U8" s="14">
        <v>2</v>
      </c>
      <c r="V8" s="14">
        <v>32</v>
      </c>
      <c r="W8" s="14">
        <v>42.9</v>
      </c>
      <c r="X8" s="17">
        <f t="shared" si="3"/>
        <v>7.4592074592074598</v>
      </c>
      <c r="Y8" s="17">
        <f t="shared" si="7"/>
        <v>72.157852117343296</v>
      </c>
      <c r="Z8" s="14">
        <f t="shared" si="4"/>
        <v>3</v>
      </c>
      <c r="AA8" s="14">
        <v>20</v>
      </c>
      <c r="AB8" s="19">
        <f t="shared" si="8"/>
        <v>0.15</v>
      </c>
    </row>
    <row r="9" spans="1:28" ht="24">
      <c r="A9" s="4" t="s">
        <v>181</v>
      </c>
      <c r="B9" s="4" t="s">
        <v>182</v>
      </c>
      <c r="C9" s="4" t="s">
        <v>120</v>
      </c>
      <c r="D9" s="4" t="s">
        <v>217</v>
      </c>
      <c r="E9" s="14">
        <v>70</v>
      </c>
      <c r="F9" s="14">
        <v>15</v>
      </c>
      <c r="G9" s="14">
        <f t="shared" si="0"/>
        <v>85</v>
      </c>
      <c r="H9" s="14">
        <v>94</v>
      </c>
      <c r="I9" s="17">
        <f t="shared" si="1"/>
        <v>27.127659574468087</v>
      </c>
      <c r="J9" s="20">
        <v>15</v>
      </c>
      <c r="K9" s="18">
        <v>15</v>
      </c>
      <c r="L9" s="20">
        <v>15</v>
      </c>
      <c r="M9" s="14">
        <v>1</v>
      </c>
      <c r="N9" s="14">
        <v>0</v>
      </c>
      <c r="O9" s="16">
        <v>16.940000000000001</v>
      </c>
      <c r="P9" s="14">
        <f t="shared" si="5"/>
        <v>17.940000000000001</v>
      </c>
      <c r="Q9" s="14">
        <v>42.15</v>
      </c>
      <c r="R9" s="17">
        <f t="shared" si="2"/>
        <v>19.153024911032031</v>
      </c>
      <c r="S9" s="17">
        <f t="shared" si="6"/>
        <v>34.153024911032034</v>
      </c>
      <c r="T9" s="14">
        <v>30</v>
      </c>
      <c r="U9" s="14">
        <v>9</v>
      </c>
      <c r="V9" s="14">
        <v>39</v>
      </c>
      <c r="W9" s="14">
        <v>42.9</v>
      </c>
      <c r="X9" s="17">
        <f t="shared" si="3"/>
        <v>9.0909090909090917</v>
      </c>
      <c r="Y9" s="17">
        <f t="shared" si="7"/>
        <v>70.371593576409211</v>
      </c>
      <c r="Z9" s="14">
        <f t="shared" si="4"/>
        <v>4</v>
      </c>
      <c r="AA9" s="14">
        <v>20</v>
      </c>
      <c r="AB9" s="19">
        <f t="shared" si="8"/>
        <v>0.2</v>
      </c>
    </row>
    <row r="10" spans="1:28" ht="24">
      <c r="A10" s="4" t="s">
        <v>183</v>
      </c>
      <c r="B10" s="4" t="s">
        <v>184</v>
      </c>
      <c r="C10" s="4" t="s">
        <v>120</v>
      </c>
      <c r="D10" s="4" t="s">
        <v>217</v>
      </c>
      <c r="E10" s="14">
        <v>70</v>
      </c>
      <c r="F10" s="14">
        <v>13</v>
      </c>
      <c r="G10" s="14">
        <f t="shared" si="0"/>
        <v>83</v>
      </c>
      <c r="H10" s="14">
        <v>94</v>
      </c>
      <c r="I10" s="17">
        <f t="shared" si="1"/>
        <v>26.48936170212766</v>
      </c>
      <c r="J10" s="20">
        <v>15</v>
      </c>
      <c r="K10" s="18">
        <v>15</v>
      </c>
      <c r="L10" s="20">
        <v>15</v>
      </c>
      <c r="M10" s="14">
        <v>7.5</v>
      </c>
      <c r="N10" s="14">
        <v>0</v>
      </c>
      <c r="O10" s="14">
        <v>6.6</v>
      </c>
      <c r="P10" s="14">
        <f t="shared" si="5"/>
        <v>14.1</v>
      </c>
      <c r="Q10" s="14">
        <v>42.15</v>
      </c>
      <c r="R10" s="17">
        <f t="shared" si="2"/>
        <v>15.053380782918149</v>
      </c>
      <c r="S10" s="17">
        <f t="shared" si="6"/>
        <v>30.053380782918147</v>
      </c>
      <c r="T10" s="14">
        <v>30</v>
      </c>
      <c r="U10" s="14">
        <v>0.5</v>
      </c>
      <c r="V10" s="14">
        <v>30.5</v>
      </c>
      <c r="W10" s="14">
        <v>42.9</v>
      </c>
      <c r="X10" s="17">
        <f t="shared" si="3"/>
        <v>7.1095571095571097</v>
      </c>
      <c r="Y10" s="17">
        <f t="shared" si="7"/>
        <v>63.652299594602916</v>
      </c>
      <c r="Z10" s="14">
        <f t="shared" si="4"/>
        <v>5</v>
      </c>
      <c r="AA10" s="14">
        <v>20</v>
      </c>
      <c r="AB10" s="19">
        <f t="shared" si="8"/>
        <v>0.25</v>
      </c>
    </row>
    <row r="11" spans="1:28" ht="24">
      <c r="A11" s="4" t="s">
        <v>185</v>
      </c>
      <c r="B11" s="4" t="s">
        <v>186</v>
      </c>
      <c r="C11" s="4" t="s">
        <v>120</v>
      </c>
      <c r="D11" s="4" t="s">
        <v>217</v>
      </c>
      <c r="E11" s="14">
        <v>70</v>
      </c>
      <c r="F11" s="14">
        <v>17</v>
      </c>
      <c r="G11" s="14">
        <f t="shared" si="0"/>
        <v>87</v>
      </c>
      <c r="H11" s="14">
        <v>94</v>
      </c>
      <c r="I11" s="17">
        <f t="shared" si="1"/>
        <v>27.76595744680851</v>
      </c>
      <c r="J11" s="18">
        <v>15</v>
      </c>
      <c r="K11" s="18">
        <v>15</v>
      </c>
      <c r="L11" s="18">
        <v>15</v>
      </c>
      <c r="M11" s="14">
        <v>0</v>
      </c>
      <c r="N11" s="14">
        <v>0</v>
      </c>
      <c r="O11" s="14">
        <v>9.9</v>
      </c>
      <c r="P11" s="14">
        <f t="shared" si="5"/>
        <v>9.9</v>
      </c>
      <c r="Q11" s="14">
        <v>42.15</v>
      </c>
      <c r="R11" s="17">
        <f t="shared" si="2"/>
        <v>10.569395017793596</v>
      </c>
      <c r="S11" s="17">
        <f t="shared" si="6"/>
        <v>25.569395017793596</v>
      </c>
      <c r="T11" s="14">
        <v>30</v>
      </c>
      <c r="U11" s="14">
        <v>5</v>
      </c>
      <c r="V11" s="14">
        <v>35</v>
      </c>
      <c r="W11" s="14">
        <v>42.9</v>
      </c>
      <c r="X11" s="17">
        <f t="shared" si="3"/>
        <v>8.1585081585081589</v>
      </c>
      <c r="Y11" s="17">
        <f t="shared" si="7"/>
        <v>61.493860623110265</v>
      </c>
      <c r="Z11" s="14">
        <f t="shared" si="4"/>
        <v>6</v>
      </c>
      <c r="AA11" s="14">
        <v>20</v>
      </c>
      <c r="AB11" s="19">
        <f t="shared" si="8"/>
        <v>0.3</v>
      </c>
    </row>
    <row r="12" spans="1:28" ht="24">
      <c r="A12" s="4" t="s">
        <v>187</v>
      </c>
      <c r="B12" s="4" t="s">
        <v>188</v>
      </c>
      <c r="C12" s="4" t="s">
        <v>120</v>
      </c>
      <c r="D12" s="4" t="s">
        <v>217</v>
      </c>
      <c r="E12" s="14">
        <v>70</v>
      </c>
      <c r="F12" s="14">
        <v>22</v>
      </c>
      <c r="G12" s="14">
        <f t="shared" si="0"/>
        <v>92</v>
      </c>
      <c r="H12" s="14">
        <v>94</v>
      </c>
      <c r="I12" s="17">
        <f t="shared" si="1"/>
        <v>29.361702127659573</v>
      </c>
      <c r="J12" s="18">
        <v>15</v>
      </c>
      <c r="K12" s="18">
        <v>15</v>
      </c>
      <c r="L12" s="18">
        <v>15</v>
      </c>
      <c r="M12" s="14">
        <v>1.66</v>
      </c>
      <c r="N12" s="14">
        <v>0</v>
      </c>
      <c r="O12" s="14">
        <v>2.38</v>
      </c>
      <c r="P12" s="14">
        <f t="shared" si="5"/>
        <v>4.04</v>
      </c>
      <c r="Q12" s="14">
        <v>42.15</v>
      </c>
      <c r="R12" s="17">
        <f t="shared" si="2"/>
        <v>4.3131672597864767</v>
      </c>
      <c r="S12" s="17">
        <f t="shared" si="6"/>
        <v>19.313167259786475</v>
      </c>
      <c r="T12" s="14">
        <v>30</v>
      </c>
      <c r="U12" s="14">
        <v>1</v>
      </c>
      <c r="V12" s="14">
        <v>31</v>
      </c>
      <c r="W12" s="14">
        <v>42.9</v>
      </c>
      <c r="X12" s="17">
        <f t="shared" si="3"/>
        <v>7.226107226107227</v>
      </c>
      <c r="Y12" s="17">
        <f t="shared" si="7"/>
        <v>55.900976613553276</v>
      </c>
      <c r="Z12" s="14">
        <f t="shared" si="4"/>
        <v>7</v>
      </c>
      <c r="AA12" s="14">
        <v>20</v>
      </c>
      <c r="AB12" s="19">
        <f t="shared" si="8"/>
        <v>0.35</v>
      </c>
    </row>
    <row r="13" spans="1:28" ht="24">
      <c r="A13" s="4" t="s">
        <v>189</v>
      </c>
      <c r="B13" s="4" t="s">
        <v>190</v>
      </c>
      <c r="C13" s="4" t="s">
        <v>120</v>
      </c>
      <c r="D13" s="4" t="s">
        <v>217</v>
      </c>
      <c r="E13" s="14">
        <v>70</v>
      </c>
      <c r="F13" s="14">
        <v>17</v>
      </c>
      <c r="G13" s="14">
        <f t="shared" si="0"/>
        <v>87</v>
      </c>
      <c r="H13" s="14">
        <v>94</v>
      </c>
      <c r="I13" s="17">
        <f t="shared" si="1"/>
        <v>27.76595744680851</v>
      </c>
      <c r="J13" s="18">
        <v>15</v>
      </c>
      <c r="K13" s="18">
        <v>15</v>
      </c>
      <c r="L13" s="18">
        <v>15</v>
      </c>
      <c r="M13" s="14">
        <v>0</v>
      </c>
      <c r="N13" s="14">
        <v>0</v>
      </c>
      <c r="O13" s="14">
        <v>4.0999999999999996</v>
      </c>
      <c r="P13" s="14">
        <f t="shared" si="5"/>
        <v>4.0999999999999996</v>
      </c>
      <c r="Q13" s="14">
        <v>42.15</v>
      </c>
      <c r="R13" s="17">
        <f t="shared" si="2"/>
        <v>4.3772241992882561</v>
      </c>
      <c r="S13" s="17">
        <f t="shared" si="6"/>
        <v>19.377224199288257</v>
      </c>
      <c r="T13" s="14">
        <v>30</v>
      </c>
      <c r="U13" s="14">
        <v>5.5</v>
      </c>
      <c r="V13" s="14">
        <v>35.5</v>
      </c>
      <c r="W13" s="14">
        <v>42.9</v>
      </c>
      <c r="X13" s="17">
        <f t="shared" si="3"/>
        <v>8.2750582750582762</v>
      </c>
      <c r="Y13" s="17">
        <f t="shared" si="7"/>
        <v>55.418239921155042</v>
      </c>
      <c r="Z13" s="14">
        <f t="shared" si="4"/>
        <v>8</v>
      </c>
      <c r="AA13" s="14">
        <v>20</v>
      </c>
      <c r="AB13" s="19">
        <f t="shared" si="8"/>
        <v>0.4</v>
      </c>
    </row>
    <row r="14" spans="1:28" ht="24">
      <c r="A14" s="4" t="s">
        <v>191</v>
      </c>
      <c r="B14" s="4" t="s">
        <v>192</v>
      </c>
      <c r="C14" s="4" t="s">
        <v>120</v>
      </c>
      <c r="D14" s="4" t="s">
        <v>217</v>
      </c>
      <c r="E14" s="14">
        <v>70</v>
      </c>
      <c r="F14" s="14">
        <v>14</v>
      </c>
      <c r="G14" s="14">
        <f t="shared" si="0"/>
        <v>84</v>
      </c>
      <c r="H14" s="14">
        <v>94</v>
      </c>
      <c r="I14" s="17">
        <f t="shared" si="1"/>
        <v>26.808510638297872</v>
      </c>
      <c r="J14" s="18">
        <v>15</v>
      </c>
      <c r="K14" s="18">
        <v>15</v>
      </c>
      <c r="L14" s="18">
        <v>15</v>
      </c>
      <c r="M14" s="14">
        <v>0</v>
      </c>
      <c r="N14" s="14">
        <v>0</v>
      </c>
      <c r="O14" s="14">
        <v>4.79</v>
      </c>
      <c r="P14" s="14">
        <f t="shared" si="5"/>
        <v>4.79</v>
      </c>
      <c r="Q14" s="14">
        <v>42.15</v>
      </c>
      <c r="R14" s="17">
        <f t="shared" si="2"/>
        <v>5.1138790035587194</v>
      </c>
      <c r="S14" s="17">
        <f t="shared" si="6"/>
        <v>20.113879003558718</v>
      </c>
      <c r="T14" s="14">
        <v>30</v>
      </c>
      <c r="U14" s="14">
        <v>4</v>
      </c>
      <c r="V14" s="14">
        <v>34</v>
      </c>
      <c r="W14" s="14">
        <v>42.9</v>
      </c>
      <c r="X14" s="17">
        <f t="shared" si="3"/>
        <v>7.9254079254079262</v>
      </c>
      <c r="Y14" s="17">
        <f t="shared" si="7"/>
        <v>54.847797567264514</v>
      </c>
      <c r="Z14" s="14">
        <f t="shared" si="4"/>
        <v>9</v>
      </c>
      <c r="AA14" s="14">
        <v>20</v>
      </c>
      <c r="AB14" s="19">
        <f t="shared" si="8"/>
        <v>0.45</v>
      </c>
    </row>
    <row r="15" spans="1:28" ht="24">
      <c r="A15" s="4" t="s">
        <v>193</v>
      </c>
      <c r="B15" s="4" t="s">
        <v>194</v>
      </c>
      <c r="C15" s="4" t="s">
        <v>120</v>
      </c>
      <c r="D15" s="4" t="s">
        <v>217</v>
      </c>
      <c r="E15" s="14">
        <v>70</v>
      </c>
      <c r="F15" s="14">
        <v>14</v>
      </c>
      <c r="G15" s="14">
        <f t="shared" si="0"/>
        <v>84</v>
      </c>
      <c r="H15" s="14">
        <v>94</v>
      </c>
      <c r="I15" s="17">
        <f t="shared" si="1"/>
        <v>26.808510638297872</v>
      </c>
      <c r="J15" s="20">
        <v>15</v>
      </c>
      <c r="K15" s="18">
        <v>15</v>
      </c>
      <c r="L15" s="20">
        <v>15</v>
      </c>
      <c r="M15" s="14">
        <v>0</v>
      </c>
      <c r="N15" s="14">
        <v>0</v>
      </c>
      <c r="O15" s="14">
        <v>4.05</v>
      </c>
      <c r="P15" s="14">
        <f t="shared" si="5"/>
        <v>4.05</v>
      </c>
      <c r="Q15" s="14">
        <v>42.15</v>
      </c>
      <c r="R15" s="17">
        <f t="shared" si="2"/>
        <v>4.3238434163701065</v>
      </c>
      <c r="S15" s="17">
        <f t="shared" si="6"/>
        <v>19.323843416370106</v>
      </c>
      <c r="T15" s="14">
        <v>30</v>
      </c>
      <c r="U15" s="14">
        <v>3.5</v>
      </c>
      <c r="V15" s="14">
        <v>33.5</v>
      </c>
      <c r="W15" s="14">
        <v>42.9</v>
      </c>
      <c r="X15" s="17">
        <f t="shared" si="3"/>
        <v>7.8088578088578089</v>
      </c>
      <c r="Y15" s="17">
        <f t="shared" si="7"/>
        <v>53.941211863525787</v>
      </c>
      <c r="Z15" s="14">
        <f t="shared" si="4"/>
        <v>10</v>
      </c>
      <c r="AA15" s="14">
        <v>20</v>
      </c>
      <c r="AB15" s="19">
        <f t="shared" si="8"/>
        <v>0.5</v>
      </c>
    </row>
    <row r="16" spans="1:28" ht="24">
      <c r="A16" s="4" t="s">
        <v>195</v>
      </c>
      <c r="B16" s="4" t="s">
        <v>196</v>
      </c>
      <c r="C16" s="4" t="s">
        <v>120</v>
      </c>
      <c r="D16" s="4" t="s">
        <v>217</v>
      </c>
      <c r="E16" s="14">
        <v>70</v>
      </c>
      <c r="F16" s="14">
        <v>20</v>
      </c>
      <c r="G16" s="14">
        <f t="shared" si="0"/>
        <v>90</v>
      </c>
      <c r="H16" s="14">
        <v>94</v>
      </c>
      <c r="I16" s="17">
        <f t="shared" si="1"/>
        <v>28.723404255319149</v>
      </c>
      <c r="J16" s="18">
        <v>15</v>
      </c>
      <c r="K16" s="18">
        <v>15</v>
      </c>
      <c r="L16" s="18">
        <v>15</v>
      </c>
      <c r="M16" s="14">
        <v>0</v>
      </c>
      <c r="N16" s="14">
        <v>0</v>
      </c>
      <c r="O16" s="14">
        <v>2.6</v>
      </c>
      <c r="P16" s="14">
        <f t="shared" si="5"/>
        <v>2.6</v>
      </c>
      <c r="Q16" s="14">
        <v>42.15</v>
      </c>
      <c r="R16" s="17">
        <f t="shared" si="2"/>
        <v>2.7758007117437722</v>
      </c>
      <c r="S16" s="17">
        <f t="shared" si="6"/>
        <v>17.775800711743774</v>
      </c>
      <c r="T16" s="14">
        <v>30</v>
      </c>
      <c r="U16" s="14">
        <v>1.5</v>
      </c>
      <c r="V16" s="14">
        <v>31.5</v>
      </c>
      <c r="W16" s="14">
        <v>42.9</v>
      </c>
      <c r="X16" s="17">
        <f t="shared" si="3"/>
        <v>7.3426573426573425</v>
      </c>
      <c r="Y16" s="17">
        <f t="shared" si="7"/>
        <v>53.841862309720263</v>
      </c>
      <c r="Z16" s="14">
        <f t="shared" si="4"/>
        <v>11</v>
      </c>
      <c r="AA16" s="14">
        <v>20</v>
      </c>
      <c r="AB16" s="19">
        <f t="shared" si="8"/>
        <v>0.55000000000000004</v>
      </c>
    </row>
    <row r="17" spans="1:28" ht="24">
      <c r="A17" s="4" t="s">
        <v>197</v>
      </c>
      <c r="B17" s="4" t="s">
        <v>198</v>
      </c>
      <c r="C17" s="4" t="s">
        <v>120</v>
      </c>
      <c r="D17" s="4" t="s">
        <v>217</v>
      </c>
      <c r="E17" s="14">
        <v>70</v>
      </c>
      <c r="F17" s="16">
        <v>8</v>
      </c>
      <c r="G17" s="14">
        <f t="shared" si="0"/>
        <v>78</v>
      </c>
      <c r="H17" s="14">
        <v>94</v>
      </c>
      <c r="I17" s="17">
        <f t="shared" si="1"/>
        <v>24.893617021276594</v>
      </c>
      <c r="J17" s="20">
        <v>15</v>
      </c>
      <c r="K17" s="18">
        <v>15</v>
      </c>
      <c r="L17" s="20">
        <v>15</v>
      </c>
      <c r="M17" s="16">
        <v>2</v>
      </c>
      <c r="N17" s="14">
        <v>0</v>
      </c>
      <c r="O17" s="16">
        <v>0.6</v>
      </c>
      <c r="P17" s="14">
        <f t="shared" si="5"/>
        <v>2.6</v>
      </c>
      <c r="Q17" s="14">
        <v>42.15</v>
      </c>
      <c r="R17" s="17">
        <f t="shared" si="2"/>
        <v>2.7758007117437722</v>
      </c>
      <c r="S17" s="17">
        <f t="shared" si="6"/>
        <v>17.775800711743774</v>
      </c>
      <c r="T17" s="14">
        <v>30</v>
      </c>
      <c r="U17" s="14">
        <v>3</v>
      </c>
      <c r="V17" s="14">
        <v>33</v>
      </c>
      <c r="W17" s="14">
        <v>42.9</v>
      </c>
      <c r="X17" s="17">
        <f t="shared" si="3"/>
        <v>7.6923076923076925</v>
      </c>
      <c r="Y17" s="17">
        <f t="shared" si="7"/>
        <v>50.361725425328061</v>
      </c>
      <c r="Z17" s="14">
        <f t="shared" si="4"/>
        <v>12</v>
      </c>
      <c r="AA17" s="14">
        <v>20</v>
      </c>
      <c r="AB17" s="19">
        <f t="shared" si="8"/>
        <v>0.6</v>
      </c>
    </row>
    <row r="18" spans="1:28" ht="24">
      <c r="A18" s="4" t="s">
        <v>199</v>
      </c>
      <c r="B18" s="4" t="s">
        <v>200</v>
      </c>
      <c r="C18" s="4" t="s">
        <v>120</v>
      </c>
      <c r="D18" s="4" t="s">
        <v>217</v>
      </c>
      <c r="E18" s="14">
        <v>70</v>
      </c>
      <c r="F18" s="14">
        <v>13</v>
      </c>
      <c r="G18" s="14">
        <f t="shared" si="0"/>
        <v>83</v>
      </c>
      <c r="H18" s="14">
        <v>94</v>
      </c>
      <c r="I18" s="17">
        <f t="shared" si="1"/>
        <v>26.48936170212766</v>
      </c>
      <c r="J18" s="20">
        <v>15</v>
      </c>
      <c r="K18" s="18">
        <v>15</v>
      </c>
      <c r="L18" s="20">
        <v>15</v>
      </c>
      <c r="M18" s="14">
        <v>0.33</v>
      </c>
      <c r="N18" s="14">
        <v>0</v>
      </c>
      <c r="O18" s="14">
        <v>0.38</v>
      </c>
      <c r="P18" s="14">
        <f t="shared" si="5"/>
        <v>0.71</v>
      </c>
      <c r="Q18" s="14">
        <v>42.15</v>
      </c>
      <c r="R18" s="17">
        <f t="shared" si="2"/>
        <v>0.75800711743772242</v>
      </c>
      <c r="S18" s="17">
        <f t="shared" si="6"/>
        <v>15.758007117437723</v>
      </c>
      <c r="T18" s="14">
        <v>30</v>
      </c>
      <c r="U18" s="14">
        <v>3</v>
      </c>
      <c r="V18" s="14">
        <v>33</v>
      </c>
      <c r="W18" s="14">
        <v>42.9</v>
      </c>
      <c r="X18" s="17">
        <f t="shared" si="3"/>
        <v>7.6923076923076925</v>
      </c>
      <c r="Y18" s="17">
        <f t="shared" si="7"/>
        <v>49.939676511873074</v>
      </c>
      <c r="Z18" s="14">
        <f t="shared" si="4"/>
        <v>13</v>
      </c>
      <c r="AA18" s="14">
        <v>20</v>
      </c>
      <c r="AB18" s="19">
        <f t="shared" si="8"/>
        <v>0.65</v>
      </c>
    </row>
    <row r="19" spans="1:28" ht="24">
      <c r="A19" s="4" t="s">
        <v>201</v>
      </c>
      <c r="B19" s="4" t="s">
        <v>202</v>
      </c>
      <c r="C19" s="4" t="s">
        <v>120</v>
      </c>
      <c r="D19" s="4" t="s">
        <v>217</v>
      </c>
      <c r="E19" s="14">
        <v>70</v>
      </c>
      <c r="F19" s="14">
        <v>6</v>
      </c>
      <c r="G19" s="14">
        <f t="shared" si="0"/>
        <v>76</v>
      </c>
      <c r="H19" s="14">
        <v>94</v>
      </c>
      <c r="I19" s="17">
        <f t="shared" si="1"/>
        <v>24.25531914893617</v>
      </c>
      <c r="J19" s="20">
        <v>15</v>
      </c>
      <c r="K19" s="18">
        <v>15</v>
      </c>
      <c r="L19" s="20">
        <v>15</v>
      </c>
      <c r="M19" s="14">
        <v>0.67</v>
      </c>
      <c r="N19" s="14">
        <v>0</v>
      </c>
      <c r="O19" s="14">
        <v>2.5</v>
      </c>
      <c r="P19" s="14">
        <f t="shared" si="5"/>
        <v>3.17</v>
      </c>
      <c r="Q19" s="14">
        <v>42.15</v>
      </c>
      <c r="R19" s="17">
        <f t="shared" si="2"/>
        <v>3.3843416370106763</v>
      </c>
      <c r="S19" s="17">
        <f t="shared" si="6"/>
        <v>18.384341637010678</v>
      </c>
      <c r="T19" s="14">
        <v>30</v>
      </c>
      <c r="U19" s="14">
        <v>0</v>
      </c>
      <c r="V19" s="14">
        <v>30</v>
      </c>
      <c r="W19" s="14">
        <v>42.9</v>
      </c>
      <c r="X19" s="17">
        <f t="shared" si="3"/>
        <v>6.9930069930069925</v>
      </c>
      <c r="Y19" s="17">
        <f t="shared" si="7"/>
        <v>49.632667778953838</v>
      </c>
      <c r="Z19" s="14">
        <f t="shared" si="4"/>
        <v>14</v>
      </c>
      <c r="AA19" s="14">
        <v>20</v>
      </c>
      <c r="AB19" s="19">
        <f t="shared" si="8"/>
        <v>0.7</v>
      </c>
    </row>
    <row r="20" spans="1:28" ht="24">
      <c r="A20" s="4" t="s">
        <v>203</v>
      </c>
      <c r="B20" s="4" t="s">
        <v>204</v>
      </c>
      <c r="C20" s="4" t="s">
        <v>120</v>
      </c>
      <c r="D20" s="4" t="s">
        <v>217</v>
      </c>
      <c r="E20" s="14">
        <v>70</v>
      </c>
      <c r="F20" s="14">
        <v>18</v>
      </c>
      <c r="G20" s="14">
        <f t="shared" si="0"/>
        <v>88</v>
      </c>
      <c r="H20" s="14">
        <v>94</v>
      </c>
      <c r="I20" s="17">
        <f t="shared" si="1"/>
        <v>28.085106382978722</v>
      </c>
      <c r="J20" s="20" t="s">
        <v>205</v>
      </c>
      <c r="K20" s="18">
        <v>15</v>
      </c>
      <c r="L20" s="20" t="s">
        <v>205</v>
      </c>
      <c r="M20" s="14">
        <v>0</v>
      </c>
      <c r="N20" s="14">
        <v>0</v>
      </c>
      <c r="O20" s="14">
        <v>0</v>
      </c>
      <c r="P20" s="14">
        <f t="shared" si="5"/>
        <v>0</v>
      </c>
      <c r="Q20" s="14">
        <v>42.15</v>
      </c>
      <c r="R20" s="17">
        <f t="shared" si="2"/>
        <v>0</v>
      </c>
      <c r="S20" s="17">
        <f t="shared" si="6"/>
        <v>14</v>
      </c>
      <c r="T20" s="14">
        <v>30</v>
      </c>
      <c r="U20" s="14">
        <v>1.5</v>
      </c>
      <c r="V20" s="14">
        <v>31.5</v>
      </c>
      <c r="W20" s="14">
        <v>42.9</v>
      </c>
      <c r="X20" s="17">
        <f t="shared" si="3"/>
        <v>7.3426573426573425</v>
      </c>
      <c r="Y20" s="17">
        <f t="shared" si="7"/>
        <v>49.427763725636062</v>
      </c>
      <c r="Z20" s="14">
        <f t="shared" si="4"/>
        <v>15</v>
      </c>
      <c r="AA20" s="14">
        <v>20</v>
      </c>
      <c r="AB20" s="19">
        <f t="shared" si="8"/>
        <v>0.75</v>
      </c>
    </row>
    <row r="21" spans="1:28" ht="24">
      <c r="A21" s="4" t="s">
        <v>206</v>
      </c>
      <c r="B21" s="4" t="s">
        <v>207</v>
      </c>
      <c r="C21" s="4" t="s">
        <v>120</v>
      </c>
      <c r="D21" s="4" t="s">
        <v>217</v>
      </c>
      <c r="E21" s="14">
        <v>70</v>
      </c>
      <c r="F21" s="14">
        <v>14</v>
      </c>
      <c r="G21" s="14">
        <f t="shared" si="0"/>
        <v>84</v>
      </c>
      <c r="H21" s="14">
        <v>94</v>
      </c>
      <c r="I21" s="17">
        <f t="shared" si="1"/>
        <v>26.808510638297872</v>
      </c>
      <c r="J21" s="18">
        <v>15</v>
      </c>
      <c r="K21" s="18">
        <v>15</v>
      </c>
      <c r="L21" s="18">
        <v>15</v>
      </c>
      <c r="M21" s="14">
        <v>0</v>
      </c>
      <c r="N21" s="14">
        <v>0</v>
      </c>
      <c r="O21" s="14">
        <v>0</v>
      </c>
      <c r="P21" s="14">
        <f t="shared" si="5"/>
        <v>0</v>
      </c>
      <c r="Q21" s="14">
        <v>42.15</v>
      </c>
      <c r="R21" s="17">
        <f t="shared" si="2"/>
        <v>0</v>
      </c>
      <c r="S21" s="17">
        <f t="shared" si="6"/>
        <v>15</v>
      </c>
      <c r="T21" s="14">
        <v>30</v>
      </c>
      <c r="U21" s="14">
        <v>1</v>
      </c>
      <c r="V21" s="14">
        <v>31</v>
      </c>
      <c r="W21" s="14">
        <v>42.9</v>
      </c>
      <c r="X21" s="17">
        <f t="shared" si="3"/>
        <v>7.226107226107227</v>
      </c>
      <c r="Y21" s="17">
        <f t="shared" si="7"/>
        <v>49.034617864405099</v>
      </c>
      <c r="Z21" s="14">
        <f t="shared" si="4"/>
        <v>16</v>
      </c>
      <c r="AA21" s="14">
        <v>20</v>
      </c>
      <c r="AB21" s="19">
        <f t="shared" si="8"/>
        <v>0.8</v>
      </c>
    </row>
    <row r="22" spans="1:28" ht="24">
      <c r="A22" s="4" t="s">
        <v>208</v>
      </c>
      <c r="B22" s="4" t="s">
        <v>209</v>
      </c>
      <c r="C22" s="4" t="s">
        <v>120</v>
      </c>
      <c r="D22" s="4" t="s">
        <v>217</v>
      </c>
      <c r="E22" s="14">
        <v>70</v>
      </c>
      <c r="F22" s="14">
        <v>11</v>
      </c>
      <c r="G22" s="14">
        <f t="shared" si="0"/>
        <v>81</v>
      </c>
      <c r="H22" s="14">
        <v>94</v>
      </c>
      <c r="I22" s="17">
        <f t="shared" si="1"/>
        <v>25.851063829787233</v>
      </c>
      <c r="J22" s="18">
        <v>15</v>
      </c>
      <c r="K22" s="18">
        <v>15</v>
      </c>
      <c r="L22" s="18">
        <v>15</v>
      </c>
      <c r="M22" s="14">
        <v>0</v>
      </c>
      <c r="N22" s="14">
        <v>0</v>
      </c>
      <c r="O22" s="14">
        <v>0</v>
      </c>
      <c r="P22" s="14">
        <f t="shared" si="5"/>
        <v>0</v>
      </c>
      <c r="Q22" s="14">
        <v>42.15</v>
      </c>
      <c r="R22" s="17">
        <f t="shared" si="2"/>
        <v>0</v>
      </c>
      <c r="S22" s="17">
        <f t="shared" si="6"/>
        <v>15</v>
      </c>
      <c r="T22" s="14">
        <v>30</v>
      </c>
      <c r="U22" s="14">
        <v>3</v>
      </c>
      <c r="V22" s="14">
        <v>33</v>
      </c>
      <c r="W22" s="14">
        <v>42.9</v>
      </c>
      <c r="X22" s="17">
        <f t="shared" si="3"/>
        <v>7.6923076923076925</v>
      </c>
      <c r="Y22" s="17">
        <f t="shared" si="7"/>
        <v>48.54337152209493</v>
      </c>
      <c r="Z22" s="14">
        <f t="shared" si="4"/>
        <v>17</v>
      </c>
      <c r="AA22" s="14">
        <v>20</v>
      </c>
      <c r="AB22" s="19">
        <f t="shared" si="8"/>
        <v>0.85</v>
      </c>
    </row>
    <row r="23" spans="1:28" ht="24">
      <c r="A23" s="4" t="s">
        <v>210</v>
      </c>
      <c r="B23" s="4" t="s">
        <v>211</v>
      </c>
      <c r="C23" s="4" t="s">
        <v>120</v>
      </c>
      <c r="D23" s="4" t="s">
        <v>217</v>
      </c>
      <c r="E23" s="14">
        <v>70</v>
      </c>
      <c r="F23" s="14">
        <v>10</v>
      </c>
      <c r="G23" s="14">
        <f t="shared" si="0"/>
        <v>80</v>
      </c>
      <c r="H23" s="14">
        <v>94</v>
      </c>
      <c r="I23" s="17">
        <f t="shared" si="1"/>
        <v>25.531914893617021</v>
      </c>
      <c r="J23" s="18">
        <v>15</v>
      </c>
      <c r="K23" s="18">
        <v>15</v>
      </c>
      <c r="L23" s="18">
        <v>15</v>
      </c>
      <c r="M23" s="14">
        <v>0</v>
      </c>
      <c r="N23" s="14">
        <v>0</v>
      </c>
      <c r="O23" s="14">
        <v>0</v>
      </c>
      <c r="P23" s="14">
        <f t="shared" si="5"/>
        <v>0</v>
      </c>
      <c r="Q23" s="14">
        <v>42.15</v>
      </c>
      <c r="R23" s="17">
        <f t="shared" si="2"/>
        <v>0</v>
      </c>
      <c r="S23" s="17">
        <f t="shared" si="6"/>
        <v>15</v>
      </c>
      <c r="T23" s="14">
        <v>30</v>
      </c>
      <c r="U23" s="14">
        <v>3.5</v>
      </c>
      <c r="V23" s="14">
        <v>33.5</v>
      </c>
      <c r="W23" s="14">
        <v>42.9</v>
      </c>
      <c r="X23" s="17">
        <f t="shared" si="3"/>
        <v>7.8088578088578089</v>
      </c>
      <c r="Y23" s="17">
        <f t="shared" si="7"/>
        <v>48.34077270247483</v>
      </c>
      <c r="Z23" s="14">
        <f t="shared" si="4"/>
        <v>18</v>
      </c>
      <c r="AA23" s="14">
        <v>20</v>
      </c>
      <c r="AB23" s="19">
        <f t="shared" si="8"/>
        <v>0.9</v>
      </c>
    </row>
    <row r="24" spans="1:28" ht="24">
      <c r="A24" s="4" t="s">
        <v>212</v>
      </c>
      <c r="B24" s="4" t="s">
        <v>213</v>
      </c>
      <c r="C24" s="4" t="s">
        <v>116</v>
      </c>
      <c r="D24" s="4" t="s">
        <v>217</v>
      </c>
      <c r="E24" s="14">
        <v>70</v>
      </c>
      <c r="F24" s="14">
        <v>10</v>
      </c>
      <c r="G24" s="14">
        <f t="shared" si="0"/>
        <v>80</v>
      </c>
      <c r="H24" s="14">
        <v>94</v>
      </c>
      <c r="I24" s="17">
        <f t="shared" si="1"/>
        <v>25.531914893617021</v>
      </c>
      <c r="J24" s="18">
        <v>15</v>
      </c>
      <c r="K24" s="18">
        <v>15</v>
      </c>
      <c r="L24" s="18">
        <v>15</v>
      </c>
      <c r="M24" s="14">
        <v>0</v>
      </c>
      <c r="N24" s="14">
        <v>0</v>
      </c>
      <c r="O24" s="14">
        <v>0</v>
      </c>
      <c r="P24" s="14">
        <f t="shared" si="5"/>
        <v>0</v>
      </c>
      <c r="Q24" s="14">
        <v>42.15</v>
      </c>
      <c r="R24" s="17">
        <f t="shared" si="2"/>
        <v>0</v>
      </c>
      <c r="S24" s="17">
        <f t="shared" si="6"/>
        <v>15</v>
      </c>
      <c r="T24" s="14">
        <v>30</v>
      </c>
      <c r="U24" s="14">
        <v>0.5</v>
      </c>
      <c r="V24" s="14">
        <v>30.5</v>
      </c>
      <c r="W24" s="14">
        <v>42.9</v>
      </c>
      <c r="X24" s="17">
        <f t="shared" si="3"/>
        <v>7.1095571095571097</v>
      </c>
      <c r="Y24" s="17">
        <f t="shared" si="7"/>
        <v>47.64147200317413</v>
      </c>
      <c r="Z24" s="14">
        <f t="shared" si="4"/>
        <v>19</v>
      </c>
      <c r="AA24" s="14">
        <v>20</v>
      </c>
      <c r="AB24" s="19">
        <f t="shared" si="8"/>
        <v>0.95</v>
      </c>
    </row>
    <row r="25" spans="1:28" ht="24">
      <c r="A25" s="4" t="s">
        <v>214</v>
      </c>
      <c r="B25" s="4" t="s">
        <v>215</v>
      </c>
      <c r="C25" s="4" t="s">
        <v>120</v>
      </c>
      <c r="D25" s="4" t="s">
        <v>217</v>
      </c>
      <c r="E25" s="14">
        <v>70</v>
      </c>
      <c r="F25" s="16">
        <v>6</v>
      </c>
      <c r="G25" s="14">
        <f t="shared" si="0"/>
        <v>76</v>
      </c>
      <c r="H25" s="14">
        <v>94</v>
      </c>
      <c r="I25" s="17">
        <f t="shared" si="1"/>
        <v>24.25531914893617</v>
      </c>
      <c r="J25" s="18">
        <v>15</v>
      </c>
      <c r="K25" s="18">
        <v>15</v>
      </c>
      <c r="L25" s="18">
        <v>15</v>
      </c>
      <c r="M25" s="14">
        <v>0</v>
      </c>
      <c r="N25" s="14">
        <v>0</v>
      </c>
      <c r="O25" s="14">
        <v>0.33</v>
      </c>
      <c r="P25" s="14">
        <f t="shared" si="5"/>
        <v>0.33</v>
      </c>
      <c r="Q25" s="14">
        <v>42.15</v>
      </c>
      <c r="R25" s="17">
        <f t="shared" si="2"/>
        <v>0.35231316725978651</v>
      </c>
      <c r="S25" s="17">
        <f t="shared" si="6"/>
        <v>15.352313167259787</v>
      </c>
      <c r="T25" s="14">
        <v>30</v>
      </c>
      <c r="U25" s="14">
        <v>0</v>
      </c>
      <c r="V25" s="14">
        <v>30</v>
      </c>
      <c r="W25" s="14">
        <v>42.9</v>
      </c>
      <c r="X25" s="17">
        <f t="shared" si="3"/>
        <v>6.9930069930069925</v>
      </c>
      <c r="Y25" s="17">
        <f t="shared" si="7"/>
        <v>46.600639309202954</v>
      </c>
      <c r="Z25" s="14">
        <f t="shared" si="4"/>
        <v>20</v>
      </c>
      <c r="AA25" s="14">
        <v>20</v>
      </c>
      <c r="AB25" s="19">
        <f t="shared" si="8"/>
        <v>1</v>
      </c>
    </row>
    <row r="26" spans="1:28" ht="69.75" customHeight="1">
      <c r="A26" s="57" t="s">
        <v>216</v>
      </c>
      <c r="B26" s="57"/>
      <c r="C26" s="57"/>
      <c r="D26" s="57"/>
      <c r="E26" s="57"/>
      <c r="F26" s="57"/>
      <c r="G26" s="57"/>
      <c r="H26" s="57"/>
      <c r="I26" s="57"/>
      <c r="J26" s="57"/>
      <c r="K26" s="57"/>
      <c r="L26" s="57"/>
      <c r="M26" s="57"/>
      <c r="N26" s="57"/>
      <c r="O26" s="57"/>
      <c r="P26" s="57"/>
      <c r="Q26" s="57"/>
      <c r="R26" s="57"/>
      <c r="S26" s="13"/>
      <c r="T26" s="13"/>
      <c r="U26" s="13"/>
      <c r="V26" s="13"/>
      <c r="W26" s="13"/>
      <c r="X26" s="13"/>
      <c r="Y26" s="13"/>
      <c r="Z26" s="13"/>
      <c r="AA26" s="13"/>
      <c r="AB26" s="13"/>
    </row>
  </sheetData>
  <mergeCells count="15">
    <mergeCell ref="A1:AB1"/>
    <mergeCell ref="A2:AB2"/>
    <mergeCell ref="A3:AB3"/>
    <mergeCell ref="A4:A5"/>
    <mergeCell ref="B4:B5"/>
    <mergeCell ref="C4:C5"/>
    <mergeCell ref="D4:D5"/>
    <mergeCell ref="E4:I4"/>
    <mergeCell ref="J4:S4"/>
    <mergeCell ref="T4:X4"/>
    <mergeCell ref="Y4:Y5"/>
    <mergeCell ref="Z4:Z5"/>
    <mergeCell ref="AA4:AA5"/>
    <mergeCell ref="AB4:AB5"/>
    <mergeCell ref="A26:R26"/>
  </mergeCells>
  <phoneticPr fontId="4"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7B40C-4FCF-4FCF-AB0D-D2E4242DDB14}">
  <dimension ref="A1:X11"/>
  <sheetViews>
    <sheetView workbookViewId="0">
      <selection activeCell="X7" sqref="X7"/>
    </sheetView>
  </sheetViews>
  <sheetFormatPr defaultRowHeight="14.25"/>
  <cols>
    <col min="2" max="2" width="11.75" customWidth="1"/>
    <col min="14" max="14" width="11.25" bestFit="1" customWidth="1"/>
  </cols>
  <sheetData>
    <row r="1" spans="1:24" ht="18.75">
      <c r="A1" s="44" t="s">
        <v>62</v>
      </c>
      <c r="B1" s="45"/>
      <c r="C1" s="45"/>
      <c r="D1" s="45"/>
      <c r="E1" s="45"/>
      <c r="F1" s="45"/>
      <c r="G1" s="45"/>
      <c r="H1" s="45"/>
      <c r="I1" s="45"/>
      <c r="J1" s="45"/>
      <c r="K1" s="45"/>
      <c r="L1" s="45"/>
      <c r="M1" s="45"/>
      <c r="N1" s="45"/>
      <c r="O1" s="45"/>
      <c r="P1" s="45"/>
      <c r="Q1" s="45"/>
      <c r="R1" s="45"/>
      <c r="S1" s="45"/>
      <c r="T1" s="45"/>
      <c r="U1" s="45"/>
      <c r="V1" s="45"/>
      <c r="W1" s="45"/>
      <c r="X1" s="45"/>
    </row>
    <row r="2" spans="1:24">
      <c r="A2" s="46" t="s">
        <v>236</v>
      </c>
      <c r="B2" s="46"/>
      <c r="C2" s="46"/>
      <c r="D2" s="46"/>
      <c r="E2" s="46"/>
      <c r="F2" s="46"/>
      <c r="G2" s="46"/>
      <c r="H2" s="46"/>
      <c r="I2" s="46"/>
      <c r="J2" s="46"/>
      <c r="K2" s="46"/>
      <c r="L2" s="46"/>
      <c r="M2" s="46"/>
      <c r="N2" s="46"/>
      <c r="O2" s="46"/>
      <c r="P2" s="46"/>
      <c r="Q2" s="46"/>
      <c r="R2" s="46"/>
      <c r="S2" s="46"/>
      <c r="T2" s="46"/>
      <c r="U2" s="46"/>
      <c r="V2" s="46"/>
      <c r="W2" s="46"/>
      <c r="X2" s="46"/>
    </row>
    <row r="3" spans="1:24">
      <c r="A3" s="47" t="s">
        <v>295</v>
      </c>
      <c r="B3" s="47"/>
      <c r="C3" s="47"/>
      <c r="D3" s="47"/>
      <c r="E3" s="47"/>
      <c r="F3" s="47"/>
      <c r="G3" s="47"/>
      <c r="H3" s="47"/>
      <c r="I3" s="47"/>
      <c r="J3" s="47"/>
      <c r="K3" s="47"/>
      <c r="L3" s="47"/>
      <c r="M3" s="47"/>
      <c r="N3" s="47"/>
      <c r="O3" s="47"/>
      <c r="P3" s="47"/>
      <c r="Q3" s="47"/>
      <c r="R3" s="47"/>
      <c r="S3" s="47"/>
      <c r="T3" s="47"/>
      <c r="U3" s="47"/>
      <c r="V3" s="47"/>
      <c r="W3" s="47"/>
      <c r="X3" s="47"/>
    </row>
    <row r="4" spans="1:24">
      <c r="A4" s="48" t="s">
        <v>0</v>
      </c>
      <c r="B4" s="41" t="s">
        <v>1</v>
      </c>
      <c r="C4" s="41" t="s">
        <v>2</v>
      </c>
      <c r="D4" s="41" t="s">
        <v>3</v>
      </c>
      <c r="E4" s="50" t="s">
        <v>4</v>
      </c>
      <c r="F4" s="51"/>
      <c r="G4" s="51"/>
      <c r="H4" s="51"/>
      <c r="I4" s="52"/>
      <c r="J4" s="53"/>
      <c r="K4" s="53"/>
      <c r="L4" s="53"/>
      <c r="M4" s="53"/>
      <c r="N4" s="53"/>
      <c r="O4" s="53"/>
      <c r="P4" s="53" t="s">
        <v>6</v>
      </c>
      <c r="Q4" s="53"/>
      <c r="R4" s="53"/>
      <c r="S4" s="53"/>
      <c r="T4" s="53"/>
      <c r="U4" s="41" t="s">
        <v>7</v>
      </c>
      <c r="V4" s="41" t="s">
        <v>8</v>
      </c>
      <c r="W4" s="41" t="s">
        <v>9</v>
      </c>
      <c r="X4" s="41" t="s">
        <v>65</v>
      </c>
    </row>
    <row r="5" spans="1:24" ht="48">
      <c r="A5" s="49"/>
      <c r="B5" s="42"/>
      <c r="C5" s="42"/>
      <c r="D5" s="42"/>
      <c r="E5" s="2" t="s">
        <v>11</v>
      </c>
      <c r="F5" s="2" t="s">
        <v>12</v>
      </c>
      <c r="G5" s="2" t="s">
        <v>13</v>
      </c>
      <c r="H5" s="2" t="s">
        <v>14</v>
      </c>
      <c r="I5" s="3" t="s">
        <v>15</v>
      </c>
      <c r="J5" s="2" t="s">
        <v>19</v>
      </c>
      <c r="K5" s="2" t="s">
        <v>20</v>
      </c>
      <c r="L5" s="2" t="s">
        <v>21</v>
      </c>
      <c r="M5" s="2" t="s">
        <v>22</v>
      </c>
      <c r="N5" s="2" t="s">
        <v>222</v>
      </c>
      <c r="O5" s="3" t="s">
        <v>24</v>
      </c>
      <c r="P5" s="2" t="s">
        <v>25</v>
      </c>
      <c r="Q5" s="2" t="s">
        <v>26</v>
      </c>
      <c r="R5" s="2" t="s">
        <v>27</v>
      </c>
      <c r="S5" s="2" t="s">
        <v>28</v>
      </c>
      <c r="T5" s="3" t="s">
        <v>29</v>
      </c>
      <c r="U5" s="42"/>
      <c r="V5" s="42"/>
      <c r="W5" s="42"/>
      <c r="X5" s="42"/>
    </row>
    <row r="6" spans="1:24" ht="24" customHeight="1">
      <c r="A6" s="4" t="s">
        <v>226</v>
      </c>
      <c r="B6" s="5" t="s">
        <v>227</v>
      </c>
      <c r="C6" s="2" t="s">
        <v>116</v>
      </c>
      <c r="D6" s="2" t="s">
        <v>225</v>
      </c>
      <c r="E6" s="2">
        <v>70</v>
      </c>
      <c r="F6" s="2">
        <v>9</v>
      </c>
      <c r="G6" s="2">
        <f t="shared" ref="G6:G10" si="0">E6+F6</f>
        <v>79</v>
      </c>
      <c r="H6" s="2">
        <v>81</v>
      </c>
      <c r="I6" s="2">
        <f t="shared" ref="I6:I10" si="1">G6/H6*30</f>
        <v>29.25925925925926</v>
      </c>
      <c r="J6" s="2">
        <v>15</v>
      </c>
      <c r="K6" s="2">
        <v>15</v>
      </c>
      <c r="L6" s="22">
        <v>2.73</v>
      </c>
      <c r="M6" s="2">
        <v>2.73</v>
      </c>
      <c r="N6" s="2">
        <f t="shared" ref="N6:N10" si="2">L6/M6*45</f>
        <v>45</v>
      </c>
      <c r="O6" s="2">
        <f>J6/K6*15+N6</f>
        <v>60</v>
      </c>
      <c r="P6" s="2">
        <v>30</v>
      </c>
      <c r="Q6" s="2">
        <v>2.5</v>
      </c>
      <c r="R6" s="2">
        <f t="shared" ref="R6:R10" si="3">P6+Q6</f>
        <v>32.5</v>
      </c>
      <c r="S6" s="2">
        <v>32.5</v>
      </c>
      <c r="T6" s="2">
        <f t="shared" ref="T6:T10" si="4">R6/S6*10</f>
        <v>10</v>
      </c>
      <c r="U6" s="8">
        <f>I6+O6+T6</f>
        <v>99.259259259259267</v>
      </c>
      <c r="V6" s="2">
        <v>1</v>
      </c>
      <c r="W6" s="2">
        <v>5</v>
      </c>
      <c r="X6" s="21">
        <f>V6/W6</f>
        <v>0.2</v>
      </c>
    </row>
    <row r="7" spans="1:24" ht="24" customHeight="1">
      <c r="A7" s="4" t="s">
        <v>228</v>
      </c>
      <c r="B7" s="5" t="s">
        <v>229</v>
      </c>
      <c r="C7" s="2" t="s">
        <v>116</v>
      </c>
      <c r="D7" s="2" t="s">
        <v>225</v>
      </c>
      <c r="E7" s="2">
        <v>70</v>
      </c>
      <c r="F7" s="2">
        <v>0</v>
      </c>
      <c r="G7" s="2">
        <f t="shared" si="0"/>
        <v>70</v>
      </c>
      <c r="H7" s="2">
        <v>81</v>
      </c>
      <c r="I7" s="2">
        <f t="shared" si="1"/>
        <v>25.925925925925924</v>
      </c>
      <c r="J7" s="2">
        <v>15</v>
      </c>
      <c r="K7" s="2">
        <v>15</v>
      </c>
      <c r="L7" s="2">
        <v>1.3</v>
      </c>
      <c r="M7" s="2">
        <v>2.73</v>
      </c>
      <c r="N7" s="2">
        <f>L7/M7*45</f>
        <v>21.428571428571431</v>
      </c>
      <c r="O7" s="2">
        <f t="shared" ref="O7:O10" si="5">J7/K7*15+N7</f>
        <v>36.428571428571431</v>
      </c>
      <c r="P7" s="2">
        <v>30</v>
      </c>
      <c r="Q7" s="2">
        <v>0</v>
      </c>
      <c r="R7" s="2">
        <f t="shared" si="3"/>
        <v>30</v>
      </c>
      <c r="S7" s="2">
        <v>32.5</v>
      </c>
      <c r="T7" s="2">
        <f t="shared" si="4"/>
        <v>9.2307692307692317</v>
      </c>
      <c r="U7" s="8">
        <f>I7+O7+T7</f>
        <v>71.585266585266581</v>
      </c>
      <c r="V7" s="2">
        <v>2</v>
      </c>
      <c r="W7" s="2">
        <v>5</v>
      </c>
      <c r="X7" s="21">
        <f t="shared" ref="X6:X10" si="6">V7/W7</f>
        <v>0.4</v>
      </c>
    </row>
    <row r="8" spans="1:24" ht="24" customHeight="1">
      <c r="A8" s="4" t="s">
        <v>223</v>
      </c>
      <c r="B8" s="5" t="s">
        <v>224</v>
      </c>
      <c r="C8" s="2" t="s">
        <v>116</v>
      </c>
      <c r="D8" s="2" t="s">
        <v>225</v>
      </c>
      <c r="E8" s="2">
        <v>70</v>
      </c>
      <c r="F8" s="2">
        <v>11</v>
      </c>
      <c r="G8" s="2">
        <f>E8+F8</f>
        <v>81</v>
      </c>
      <c r="H8" s="2">
        <v>81</v>
      </c>
      <c r="I8" s="2">
        <f>G8/H8*30</f>
        <v>30</v>
      </c>
      <c r="J8" s="2">
        <v>15</v>
      </c>
      <c r="K8" s="2">
        <v>15</v>
      </c>
      <c r="L8" s="2">
        <v>0</v>
      </c>
      <c r="M8" s="2">
        <v>2.73</v>
      </c>
      <c r="N8" s="2">
        <f>L8/M8*45</f>
        <v>0</v>
      </c>
      <c r="O8" s="2">
        <f>J8/K8*15+N8</f>
        <v>15</v>
      </c>
      <c r="P8" s="2">
        <v>30</v>
      </c>
      <c r="Q8" s="2">
        <v>0</v>
      </c>
      <c r="R8" s="2">
        <f>P8+Q8</f>
        <v>30</v>
      </c>
      <c r="S8" s="2">
        <v>32.5</v>
      </c>
      <c r="T8" s="2">
        <f>R8/S8*10</f>
        <v>9.2307692307692317</v>
      </c>
      <c r="U8" s="8">
        <f>I8+O8+T8</f>
        <v>54.230769230769234</v>
      </c>
      <c r="V8" s="2">
        <v>3</v>
      </c>
      <c r="W8" s="2">
        <v>5</v>
      </c>
      <c r="X8" s="21">
        <f>V8/W8</f>
        <v>0.6</v>
      </c>
    </row>
    <row r="9" spans="1:24" ht="24" customHeight="1">
      <c r="A9" s="4" t="s">
        <v>230</v>
      </c>
      <c r="B9" s="5" t="s">
        <v>231</v>
      </c>
      <c r="C9" s="2" t="s">
        <v>116</v>
      </c>
      <c r="D9" s="2" t="s">
        <v>225</v>
      </c>
      <c r="E9" s="2">
        <v>70</v>
      </c>
      <c r="F9" s="2">
        <v>3</v>
      </c>
      <c r="G9" s="2">
        <f t="shared" si="0"/>
        <v>73</v>
      </c>
      <c r="H9" s="2">
        <v>81</v>
      </c>
      <c r="I9" s="2">
        <f t="shared" si="1"/>
        <v>27.037037037037038</v>
      </c>
      <c r="J9" s="22">
        <f>14/15*15</f>
        <v>14</v>
      </c>
      <c r="K9" s="2">
        <v>15</v>
      </c>
      <c r="L9" s="2">
        <v>0</v>
      </c>
      <c r="M9" s="2">
        <v>2.73</v>
      </c>
      <c r="N9" s="2">
        <f t="shared" si="2"/>
        <v>0</v>
      </c>
      <c r="O9" s="2">
        <f t="shared" si="5"/>
        <v>14</v>
      </c>
      <c r="P9" s="2">
        <v>30</v>
      </c>
      <c r="Q9" s="2">
        <v>0</v>
      </c>
      <c r="R9" s="2">
        <f t="shared" si="3"/>
        <v>30</v>
      </c>
      <c r="S9" s="2">
        <v>32.5</v>
      </c>
      <c r="T9" s="2">
        <f t="shared" si="4"/>
        <v>9.2307692307692317</v>
      </c>
      <c r="U9" s="8">
        <f>I9+O9+T9</f>
        <v>50.267806267806272</v>
      </c>
      <c r="V9" s="2">
        <v>4</v>
      </c>
      <c r="W9" s="2">
        <v>5</v>
      </c>
      <c r="X9" s="21">
        <f t="shared" si="6"/>
        <v>0.8</v>
      </c>
    </row>
    <row r="10" spans="1:24" ht="24" customHeight="1">
      <c r="A10" s="4" t="s">
        <v>232</v>
      </c>
      <c r="B10" s="5" t="s">
        <v>233</v>
      </c>
      <c r="C10" s="2" t="s">
        <v>116</v>
      </c>
      <c r="D10" s="2" t="s">
        <v>225</v>
      </c>
      <c r="E10" s="2">
        <v>70</v>
      </c>
      <c r="F10" s="2">
        <v>0</v>
      </c>
      <c r="G10" s="2">
        <f t="shared" si="0"/>
        <v>70</v>
      </c>
      <c r="H10" s="2">
        <v>81</v>
      </c>
      <c r="I10" s="2">
        <f t="shared" si="1"/>
        <v>25.925925925925924</v>
      </c>
      <c r="J10" s="2">
        <v>12</v>
      </c>
      <c r="K10" s="2">
        <v>15</v>
      </c>
      <c r="L10" s="2">
        <v>0</v>
      </c>
      <c r="M10" s="2">
        <v>2.73</v>
      </c>
      <c r="N10" s="2">
        <f t="shared" si="2"/>
        <v>0</v>
      </c>
      <c r="O10" s="2">
        <f t="shared" si="5"/>
        <v>12</v>
      </c>
      <c r="P10" s="2">
        <v>30</v>
      </c>
      <c r="Q10" s="2">
        <v>0</v>
      </c>
      <c r="R10" s="2">
        <f t="shared" si="3"/>
        <v>30</v>
      </c>
      <c r="S10" s="2">
        <v>32.5</v>
      </c>
      <c r="T10" s="2">
        <f t="shared" si="4"/>
        <v>9.2307692307692317</v>
      </c>
      <c r="U10" s="8">
        <f>I10+O10+T10</f>
        <v>47.156695156695157</v>
      </c>
      <c r="V10" s="2">
        <v>5</v>
      </c>
      <c r="W10" s="2">
        <v>5</v>
      </c>
      <c r="X10" s="21">
        <f t="shared" si="6"/>
        <v>1</v>
      </c>
    </row>
    <row r="11" spans="1:24" ht="80.25" customHeight="1">
      <c r="A11" s="43" t="s">
        <v>61</v>
      </c>
      <c r="B11" s="43"/>
      <c r="C11" s="43"/>
      <c r="D11" s="43"/>
      <c r="E11" s="43"/>
      <c r="F11" s="43"/>
      <c r="G11" s="43"/>
      <c r="H11" s="43"/>
      <c r="I11" s="43"/>
      <c r="J11" s="43"/>
      <c r="K11" s="43"/>
      <c r="L11" s="43"/>
      <c r="M11" s="43"/>
      <c r="N11" s="43"/>
      <c r="O11" s="1"/>
      <c r="P11" s="1"/>
      <c r="Q11" s="1"/>
      <c r="R11" s="1"/>
      <c r="S11" s="1"/>
      <c r="T11" s="1"/>
      <c r="U11" s="1"/>
      <c r="V11" s="1"/>
      <c r="W11" s="1"/>
      <c r="X11" s="1"/>
    </row>
  </sheetData>
  <mergeCells count="15">
    <mergeCell ref="A1:X1"/>
    <mergeCell ref="A2:X2"/>
    <mergeCell ref="A3:X3"/>
    <mergeCell ref="A4:A5"/>
    <mergeCell ref="B4:B5"/>
    <mergeCell ref="C4:C5"/>
    <mergeCell ref="D4:D5"/>
    <mergeCell ref="E4:I4"/>
    <mergeCell ref="J4:O4"/>
    <mergeCell ref="P4:T4"/>
    <mergeCell ref="U4:U5"/>
    <mergeCell ref="V4:V5"/>
    <mergeCell ref="W4:W5"/>
    <mergeCell ref="X4:X5"/>
    <mergeCell ref="A11:N11"/>
  </mergeCells>
  <phoneticPr fontId="4"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A32377-0332-4D6C-A391-A3E9D8F7B69C}">
  <dimension ref="A1:Z19"/>
  <sheetViews>
    <sheetView topLeftCell="B1" workbookViewId="0">
      <selection activeCell="Z7" sqref="Z7"/>
    </sheetView>
  </sheetViews>
  <sheetFormatPr defaultRowHeight="14.25"/>
  <cols>
    <col min="2" max="2" width="14.125" bestFit="1" customWidth="1"/>
    <col min="4" max="4" width="11.25" customWidth="1"/>
  </cols>
  <sheetData>
    <row r="1" spans="1:26" ht="18.75">
      <c r="A1" s="44" t="s">
        <v>368</v>
      </c>
      <c r="B1" s="68"/>
      <c r="C1" s="45"/>
      <c r="D1" s="45"/>
      <c r="E1" s="45"/>
      <c r="F1" s="45"/>
      <c r="G1" s="45"/>
      <c r="H1" s="45"/>
      <c r="I1" s="45"/>
      <c r="J1" s="45"/>
      <c r="K1" s="45"/>
      <c r="L1" s="45"/>
      <c r="M1" s="45"/>
      <c r="N1" s="45"/>
      <c r="O1" s="45"/>
      <c r="P1" s="45"/>
      <c r="Q1" s="45"/>
      <c r="R1" s="45"/>
      <c r="S1" s="45"/>
      <c r="T1" s="45"/>
      <c r="U1" s="45"/>
      <c r="V1" s="45"/>
      <c r="W1" s="45"/>
      <c r="X1" s="45"/>
      <c r="Y1" s="45"/>
      <c r="Z1" s="45"/>
    </row>
    <row r="2" spans="1:26">
      <c r="A2" s="46" t="s">
        <v>110</v>
      </c>
      <c r="B2" s="69"/>
      <c r="C2" s="46"/>
      <c r="D2" s="46"/>
      <c r="E2" s="46"/>
      <c r="F2" s="46"/>
      <c r="G2" s="46"/>
      <c r="H2" s="46"/>
      <c r="I2" s="46"/>
      <c r="J2" s="46"/>
      <c r="K2" s="46"/>
      <c r="L2" s="46"/>
      <c r="M2" s="46"/>
      <c r="N2" s="46"/>
      <c r="O2" s="46"/>
      <c r="P2" s="46"/>
      <c r="Q2" s="46"/>
      <c r="R2" s="46"/>
      <c r="S2" s="46"/>
      <c r="T2" s="46"/>
      <c r="U2" s="46"/>
      <c r="V2" s="46"/>
      <c r="W2" s="46"/>
      <c r="X2" s="46"/>
      <c r="Y2" s="46"/>
      <c r="Z2" s="46"/>
    </row>
    <row r="3" spans="1:26">
      <c r="A3" s="47" t="s">
        <v>63</v>
      </c>
      <c r="B3" s="70"/>
      <c r="C3" s="47"/>
      <c r="D3" s="47"/>
      <c r="E3" s="47"/>
      <c r="F3" s="47"/>
      <c r="G3" s="47"/>
      <c r="H3" s="47"/>
      <c r="I3" s="47"/>
      <c r="J3" s="47"/>
      <c r="K3" s="47"/>
      <c r="L3" s="47"/>
      <c r="M3" s="47"/>
      <c r="N3" s="47"/>
      <c r="O3" s="47"/>
      <c r="P3" s="47"/>
      <c r="Q3" s="47"/>
      <c r="R3" s="47"/>
      <c r="S3" s="47"/>
      <c r="T3" s="47"/>
      <c r="U3" s="47"/>
      <c r="V3" s="47"/>
      <c r="W3" s="47"/>
      <c r="X3" s="47"/>
      <c r="Y3" s="47"/>
      <c r="Z3" s="47"/>
    </row>
    <row r="4" spans="1:26">
      <c r="A4" s="48" t="s">
        <v>0</v>
      </c>
      <c r="B4" s="71" t="s">
        <v>1</v>
      </c>
      <c r="C4" s="41" t="s">
        <v>2</v>
      </c>
      <c r="D4" s="41" t="s">
        <v>3</v>
      </c>
      <c r="E4" s="50" t="s">
        <v>4</v>
      </c>
      <c r="F4" s="51"/>
      <c r="G4" s="51"/>
      <c r="H4" s="51"/>
      <c r="I4" s="52"/>
      <c r="J4" s="53" t="s">
        <v>5</v>
      </c>
      <c r="K4" s="53"/>
      <c r="L4" s="53"/>
      <c r="M4" s="53"/>
      <c r="N4" s="53"/>
      <c r="O4" s="53"/>
      <c r="P4" s="53"/>
      <c r="Q4" s="53"/>
      <c r="R4" s="53" t="s">
        <v>6</v>
      </c>
      <c r="S4" s="53"/>
      <c r="T4" s="53"/>
      <c r="U4" s="53"/>
      <c r="V4" s="53"/>
      <c r="W4" s="41" t="s">
        <v>7</v>
      </c>
      <c r="X4" s="41" t="s">
        <v>8</v>
      </c>
      <c r="Y4" s="41" t="s">
        <v>9</v>
      </c>
      <c r="Z4" s="41" t="s">
        <v>65</v>
      </c>
    </row>
    <row r="5" spans="1:26" ht="48">
      <c r="A5" s="49"/>
      <c r="B5" s="72"/>
      <c r="C5" s="42"/>
      <c r="D5" s="42"/>
      <c r="E5" s="2" t="s">
        <v>11</v>
      </c>
      <c r="F5" s="2" t="s">
        <v>12</v>
      </c>
      <c r="G5" s="2" t="s">
        <v>13</v>
      </c>
      <c r="H5" s="2" t="s">
        <v>14</v>
      </c>
      <c r="I5" s="3" t="s">
        <v>15</v>
      </c>
      <c r="J5" s="2" t="s">
        <v>16</v>
      </c>
      <c r="K5" s="2" t="s">
        <v>17</v>
      </c>
      <c r="L5" s="2" t="s">
        <v>18</v>
      </c>
      <c r="M5" s="2" t="s">
        <v>237</v>
      </c>
      <c r="N5" s="2" t="s">
        <v>21</v>
      </c>
      <c r="O5" s="2" t="s">
        <v>22</v>
      </c>
      <c r="P5" s="2" t="s">
        <v>23</v>
      </c>
      <c r="Q5" s="3" t="s">
        <v>24</v>
      </c>
      <c r="R5" s="2" t="s">
        <v>25</v>
      </c>
      <c r="S5" s="2" t="s">
        <v>26</v>
      </c>
      <c r="T5" s="2" t="s">
        <v>27</v>
      </c>
      <c r="U5" s="2" t="s">
        <v>28</v>
      </c>
      <c r="V5" s="3" t="s">
        <v>29</v>
      </c>
      <c r="W5" s="42"/>
      <c r="X5" s="42"/>
      <c r="Y5" s="42"/>
      <c r="Z5" s="42"/>
    </row>
    <row r="6" spans="1:26" ht="24" customHeight="1">
      <c r="A6" s="4" t="s">
        <v>238</v>
      </c>
      <c r="B6" s="11">
        <v>2022205000001</v>
      </c>
      <c r="C6" s="2" t="s">
        <v>389</v>
      </c>
      <c r="D6" s="2" t="s">
        <v>32</v>
      </c>
      <c r="E6" s="2">
        <v>70</v>
      </c>
      <c r="F6" s="2">
        <v>8</v>
      </c>
      <c r="G6" s="2">
        <f t="shared" ref="G6:G19" si="0">E6+F6</f>
        <v>78</v>
      </c>
      <c r="H6" s="2">
        <v>81</v>
      </c>
      <c r="I6" s="2">
        <f t="shared" ref="I6:I19" si="1">G6/H6*30</f>
        <v>28.888888888888886</v>
      </c>
      <c r="J6" s="2">
        <v>4.08</v>
      </c>
      <c r="K6" s="2">
        <v>4.17</v>
      </c>
      <c r="L6" s="2">
        <v>90.8</v>
      </c>
      <c r="M6" s="2">
        <f>L6/91.7*45</f>
        <v>44.558342420937834</v>
      </c>
      <c r="N6" s="2">
        <v>20.375</v>
      </c>
      <c r="O6" s="2">
        <v>20.375</v>
      </c>
      <c r="P6" s="2">
        <f>N6/O6*15</f>
        <v>15</v>
      </c>
      <c r="Q6" s="2">
        <f t="shared" ref="Q6:Q19" si="2">M6+P6</f>
        <v>59.558342420937834</v>
      </c>
      <c r="R6" s="2">
        <v>30</v>
      </c>
      <c r="S6" s="2">
        <v>2</v>
      </c>
      <c r="T6" s="2">
        <f t="shared" ref="T6:T19" si="3">R6+S6</f>
        <v>32</v>
      </c>
      <c r="U6" s="2">
        <v>39.75</v>
      </c>
      <c r="V6" s="2">
        <f t="shared" ref="V6:V19" si="4">T6/U6*10</f>
        <v>8.050314465408805</v>
      </c>
      <c r="W6" s="8">
        <f t="shared" ref="W6:W19" si="5">I6+Q6+V6</f>
        <v>96.497545775235523</v>
      </c>
      <c r="X6" s="2">
        <v>1</v>
      </c>
      <c r="Y6" s="2">
        <v>14</v>
      </c>
      <c r="Z6" s="9">
        <f>X6/Y6</f>
        <v>7.1428571428571425E-2</v>
      </c>
    </row>
    <row r="7" spans="1:26" ht="24" customHeight="1">
      <c r="A7" s="4" t="s">
        <v>239</v>
      </c>
      <c r="B7" s="11">
        <v>2022205000008</v>
      </c>
      <c r="C7" s="2" t="s">
        <v>389</v>
      </c>
      <c r="D7" s="2" t="s">
        <v>32</v>
      </c>
      <c r="E7" s="2">
        <v>70</v>
      </c>
      <c r="F7" s="2">
        <v>0</v>
      </c>
      <c r="G7" s="2">
        <f t="shared" si="0"/>
        <v>70</v>
      </c>
      <c r="H7" s="2">
        <v>81</v>
      </c>
      <c r="I7" s="2">
        <f t="shared" si="1"/>
        <v>25.925925925925924</v>
      </c>
      <c r="J7" s="2">
        <v>4.0599999999999996</v>
      </c>
      <c r="K7" s="2">
        <v>4.17</v>
      </c>
      <c r="L7" s="2">
        <v>90.6</v>
      </c>
      <c r="M7" s="2">
        <f>L7/91.7*45</f>
        <v>44.460196292257358</v>
      </c>
      <c r="N7" s="7">
        <v>17.5</v>
      </c>
      <c r="O7" s="2">
        <v>20.375</v>
      </c>
      <c r="P7" s="2">
        <f t="shared" ref="P7:P19" si="6">N7/O7*15</f>
        <v>12.883435582822086</v>
      </c>
      <c r="Q7" s="2">
        <f t="shared" si="2"/>
        <v>57.343631875079446</v>
      </c>
      <c r="R7" s="2">
        <v>30</v>
      </c>
      <c r="S7" s="2">
        <v>4.25</v>
      </c>
      <c r="T7" s="2">
        <f t="shared" si="3"/>
        <v>34.25</v>
      </c>
      <c r="U7" s="2">
        <v>39.75</v>
      </c>
      <c r="V7" s="2">
        <f t="shared" si="4"/>
        <v>8.6163522012578611</v>
      </c>
      <c r="W7" s="8">
        <f t="shared" si="5"/>
        <v>91.885910002263216</v>
      </c>
      <c r="X7" s="2">
        <v>2</v>
      </c>
      <c r="Y7" s="2">
        <v>14</v>
      </c>
      <c r="Z7" s="9">
        <f t="shared" ref="Z6:Z19" si="7">X7/Y7</f>
        <v>0.14285714285714285</v>
      </c>
    </row>
    <row r="8" spans="1:26" ht="24" customHeight="1">
      <c r="A8" s="4" t="s">
        <v>240</v>
      </c>
      <c r="B8" s="11">
        <v>2022205000009</v>
      </c>
      <c r="C8" s="2" t="s">
        <v>389</v>
      </c>
      <c r="D8" s="2" t="s">
        <v>32</v>
      </c>
      <c r="E8" s="2">
        <v>70</v>
      </c>
      <c r="F8" s="2">
        <v>11</v>
      </c>
      <c r="G8" s="2">
        <f t="shared" si="0"/>
        <v>81</v>
      </c>
      <c r="H8" s="2">
        <v>81</v>
      </c>
      <c r="I8" s="2">
        <f t="shared" si="1"/>
        <v>30</v>
      </c>
      <c r="J8" s="2">
        <v>4.17</v>
      </c>
      <c r="K8" s="2">
        <v>4.17</v>
      </c>
      <c r="L8" s="2">
        <v>91.7</v>
      </c>
      <c r="M8" s="2">
        <f t="shared" ref="M8:M19" si="8">L8/91.7*45</f>
        <v>45</v>
      </c>
      <c r="N8" s="2">
        <v>0.3</v>
      </c>
      <c r="O8" s="2">
        <v>20.375</v>
      </c>
      <c r="P8" s="2">
        <f t="shared" si="6"/>
        <v>0.22085889570552147</v>
      </c>
      <c r="Q8" s="2">
        <f t="shared" si="2"/>
        <v>45.220858895705518</v>
      </c>
      <c r="R8" s="2">
        <v>30</v>
      </c>
      <c r="S8" s="2">
        <v>10</v>
      </c>
      <c r="T8" s="2">
        <f t="shared" si="3"/>
        <v>40</v>
      </c>
      <c r="U8" s="2">
        <v>39.75</v>
      </c>
      <c r="V8" s="2">
        <f t="shared" si="4"/>
        <v>10.062893081761006</v>
      </c>
      <c r="W8" s="8">
        <f t="shared" si="5"/>
        <v>85.283751977466522</v>
      </c>
      <c r="X8" s="2">
        <v>3</v>
      </c>
      <c r="Y8" s="2">
        <v>14</v>
      </c>
      <c r="Z8" s="9">
        <f t="shared" si="7"/>
        <v>0.21428571428571427</v>
      </c>
    </row>
    <row r="9" spans="1:26" ht="24" customHeight="1">
      <c r="A9" s="4" t="s">
        <v>241</v>
      </c>
      <c r="B9" s="11">
        <v>2022205000004</v>
      </c>
      <c r="C9" s="2" t="s">
        <v>389</v>
      </c>
      <c r="D9" s="2" t="s">
        <v>32</v>
      </c>
      <c r="E9" s="2">
        <v>70</v>
      </c>
      <c r="F9" s="2">
        <v>4</v>
      </c>
      <c r="G9" s="2">
        <f t="shared" si="0"/>
        <v>74</v>
      </c>
      <c r="H9" s="2">
        <v>81</v>
      </c>
      <c r="I9" s="2">
        <f t="shared" si="1"/>
        <v>27.407407407407405</v>
      </c>
      <c r="J9" s="2">
        <v>3.94</v>
      </c>
      <c r="K9" s="2">
        <v>4.17</v>
      </c>
      <c r="L9" s="2">
        <v>89.4</v>
      </c>
      <c r="M9" s="2">
        <f t="shared" si="8"/>
        <v>43.871319520174481</v>
      </c>
      <c r="N9" s="2">
        <v>7.5</v>
      </c>
      <c r="O9" s="2">
        <v>20.375</v>
      </c>
      <c r="P9" s="2">
        <f t="shared" si="6"/>
        <v>5.5214723926380369</v>
      </c>
      <c r="Q9" s="2">
        <f t="shared" si="2"/>
        <v>49.39279191281252</v>
      </c>
      <c r="R9" s="2">
        <v>30</v>
      </c>
      <c r="S9" s="2">
        <v>0</v>
      </c>
      <c r="T9" s="2">
        <f t="shared" si="3"/>
        <v>30</v>
      </c>
      <c r="U9" s="2">
        <v>39.75</v>
      </c>
      <c r="V9" s="2">
        <f t="shared" si="4"/>
        <v>7.5471698113207548</v>
      </c>
      <c r="W9" s="8">
        <f t="shared" si="5"/>
        <v>84.347369131540674</v>
      </c>
      <c r="X9" s="2">
        <v>4</v>
      </c>
      <c r="Y9" s="2">
        <v>14</v>
      </c>
      <c r="Z9" s="9">
        <f t="shared" si="7"/>
        <v>0.2857142857142857</v>
      </c>
    </row>
    <row r="10" spans="1:26" ht="24" customHeight="1">
      <c r="A10" s="4" t="s">
        <v>242</v>
      </c>
      <c r="B10" s="11">
        <v>2022205000007</v>
      </c>
      <c r="C10" s="2" t="s">
        <v>389</v>
      </c>
      <c r="D10" s="2" t="s">
        <v>32</v>
      </c>
      <c r="E10" s="2">
        <v>70</v>
      </c>
      <c r="F10" s="2">
        <v>-2</v>
      </c>
      <c r="G10" s="2">
        <f t="shared" si="0"/>
        <v>68</v>
      </c>
      <c r="H10" s="2">
        <v>81</v>
      </c>
      <c r="I10" s="2">
        <f t="shared" si="1"/>
        <v>25.185185185185183</v>
      </c>
      <c r="J10" s="2">
        <v>3.91</v>
      </c>
      <c r="K10" s="2">
        <v>4.17</v>
      </c>
      <c r="L10" s="2">
        <v>89.1</v>
      </c>
      <c r="M10" s="2">
        <f t="shared" si="8"/>
        <v>43.724100327153756</v>
      </c>
      <c r="N10" s="2">
        <v>10</v>
      </c>
      <c r="O10" s="2">
        <v>20.375</v>
      </c>
      <c r="P10" s="2">
        <f t="shared" si="6"/>
        <v>7.3619631901840492</v>
      </c>
      <c r="Q10" s="2">
        <f t="shared" si="2"/>
        <v>51.086063517337806</v>
      </c>
      <c r="R10" s="2">
        <v>30</v>
      </c>
      <c r="S10" s="2">
        <v>0</v>
      </c>
      <c r="T10" s="2">
        <f t="shared" si="3"/>
        <v>30</v>
      </c>
      <c r="U10" s="2">
        <v>39.75</v>
      </c>
      <c r="V10" s="2">
        <f t="shared" si="4"/>
        <v>7.5471698113207548</v>
      </c>
      <c r="W10" s="8">
        <f t="shared" si="5"/>
        <v>83.818418513843753</v>
      </c>
      <c r="X10" s="2">
        <v>5</v>
      </c>
      <c r="Y10" s="2">
        <v>14</v>
      </c>
      <c r="Z10" s="9">
        <f t="shared" si="7"/>
        <v>0.35714285714285715</v>
      </c>
    </row>
    <row r="11" spans="1:26" ht="24" customHeight="1">
      <c r="A11" s="4" t="s">
        <v>243</v>
      </c>
      <c r="B11" s="11">
        <v>2022205000013</v>
      </c>
      <c r="C11" s="2" t="s">
        <v>389</v>
      </c>
      <c r="D11" s="2" t="s">
        <v>32</v>
      </c>
      <c r="E11" s="2">
        <v>70</v>
      </c>
      <c r="F11" s="2">
        <v>9</v>
      </c>
      <c r="G11" s="2">
        <f t="shared" si="0"/>
        <v>79</v>
      </c>
      <c r="H11" s="2">
        <v>81</v>
      </c>
      <c r="I11" s="2">
        <f t="shared" si="1"/>
        <v>29.25925925925926</v>
      </c>
      <c r="J11" s="2">
        <v>3.75</v>
      </c>
      <c r="K11" s="2">
        <v>4.17</v>
      </c>
      <c r="L11" s="2">
        <v>87.5</v>
      </c>
      <c r="M11" s="2">
        <f t="shared" si="8"/>
        <v>42.938931297709921</v>
      </c>
      <c r="N11" s="2">
        <v>0.3</v>
      </c>
      <c r="O11" s="2">
        <v>20.375</v>
      </c>
      <c r="P11" s="2">
        <f t="shared" si="6"/>
        <v>0.22085889570552147</v>
      </c>
      <c r="Q11" s="2">
        <f t="shared" si="2"/>
        <v>43.159790193415439</v>
      </c>
      <c r="R11" s="2">
        <v>30</v>
      </c>
      <c r="S11" s="2">
        <v>7.75</v>
      </c>
      <c r="T11" s="2">
        <f t="shared" si="3"/>
        <v>37.75</v>
      </c>
      <c r="U11" s="2">
        <v>39.75</v>
      </c>
      <c r="V11" s="2">
        <f t="shared" si="4"/>
        <v>9.4968553459119498</v>
      </c>
      <c r="W11" s="8">
        <f t="shared" si="5"/>
        <v>81.915904798586652</v>
      </c>
      <c r="X11" s="2">
        <v>6</v>
      </c>
      <c r="Y11" s="2">
        <v>14</v>
      </c>
      <c r="Z11" s="9">
        <f t="shared" si="7"/>
        <v>0.42857142857142855</v>
      </c>
    </row>
    <row r="12" spans="1:26" ht="24" customHeight="1">
      <c r="A12" s="4" t="s">
        <v>244</v>
      </c>
      <c r="B12" s="11">
        <v>2022205000011</v>
      </c>
      <c r="C12" s="2" t="s">
        <v>389</v>
      </c>
      <c r="D12" s="2" t="s">
        <v>32</v>
      </c>
      <c r="E12" s="2">
        <v>70</v>
      </c>
      <c r="F12" s="2">
        <v>2</v>
      </c>
      <c r="G12" s="2">
        <f t="shared" si="0"/>
        <v>72</v>
      </c>
      <c r="H12" s="2">
        <v>81</v>
      </c>
      <c r="I12" s="2">
        <f t="shared" si="1"/>
        <v>26.666666666666664</v>
      </c>
      <c r="J12" s="2">
        <v>4.05</v>
      </c>
      <c r="K12" s="2">
        <v>4.17</v>
      </c>
      <c r="L12" s="2">
        <v>90.5</v>
      </c>
      <c r="M12" s="2">
        <f t="shared" si="8"/>
        <v>44.411123227917116</v>
      </c>
      <c r="N12" s="2">
        <v>1.5</v>
      </c>
      <c r="O12" s="2">
        <v>20.375</v>
      </c>
      <c r="P12" s="2">
        <f t="shared" si="6"/>
        <v>1.1042944785276074</v>
      </c>
      <c r="Q12" s="2">
        <f t="shared" si="2"/>
        <v>45.515417706444723</v>
      </c>
      <c r="R12" s="2">
        <v>30</v>
      </c>
      <c r="S12" s="2">
        <v>4.25</v>
      </c>
      <c r="T12" s="2">
        <f t="shared" si="3"/>
        <v>34.25</v>
      </c>
      <c r="U12" s="2">
        <v>39.75</v>
      </c>
      <c r="V12" s="2">
        <f t="shared" si="4"/>
        <v>8.6163522012578611</v>
      </c>
      <c r="W12" s="8">
        <f t="shared" si="5"/>
        <v>80.798436574369248</v>
      </c>
      <c r="X12" s="2">
        <v>7</v>
      </c>
      <c r="Y12" s="2">
        <v>14</v>
      </c>
      <c r="Z12" s="9">
        <f t="shared" si="7"/>
        <v>0.5</v>
      </c>
    </row>
    <row r="13" spans="1:26" ht="24" customHeight="1">
      <c r="A13" s="4" t="s">
        <v>245</v>
      </c>
      <c r="B13" s="11">
        <v>2022205000012</v>
      </c>
      <c r="C13" s="2" t="s">
        <v>389</v>
      </c>
      <c r="D13" s="2" t="s">
        <v>32</v>
      </c>
      <c r="E13" s="2">
        <v>70</v>
      </c>
      <c r="F13" s="2">
        <v>2</v>
      </c>
      <c r="G13" s="2">
        <f t="shared" si="0"/>
        <v>72</v>
      </c>
      <c r="H13" s="2">
        <v>81</v>
      </c>
      <c r="I13" s="2">
        <f t="shared" si="1"/>
        <v>26.666666666666664</v>
      </c>
      <c r="J13" s="2">
        <v>3.98</v>
      </c>
      <c r="K13" s="2">
        <v>4.17</v>
      </c>
      <c r="L13" s="2">
        <v>89.8</v>
      </c>
      <c r="M13" s="2">
        <f t="shared" si="8"/>
        <v>44.06761177753544</v>
      </c>
      <c r="N13" s="2">
        <v>2.4500000000000002</v>
      </c>
      <c r="O13" s="2">
        <v>20.375</v>
      </c>
      <c r="P13" s="2">
        <f t="shared" si="6"/>
        <v>1.8036809815950923</v>
      </c>
      <c r="Q13" s="2">
        <f t="shared" si="2"/>
        <v>45.871292759130533</v>
      </c>
      <c r="R13" s="2">
        <v>30</v>
      </c>
      <c r="S13" s="2">
        <v>2.75</v>
      </c>
      <c r="T13" s="2">
        <f t="shared" si="3"/>
        <v>32.75</v>
      </c>
      <c r="U13" s="2">
        <v>39.75</v>
      </c>
      <c r="V13" s="2">
        <f t="shared" si="4"/>
        <v>8.2389937106918243</v>
      </c>
      <c r="W13" s="8">
        <f t="shared" si="5"/>
        <v>80.776953136489027</v>
      </c>
      <c r="X13" s="2">
        <v>8</v>
      </c>
      <c r="Y13" s="2">
        <v>14</v>
      </c>
      <c r="Z13" s="9">
        <f t="shared" si="7"/>
        <v>0.5714285714285714</v>
      </c>
    </row>
    <row r="14" spans="1:26" ht="24" customHeight="1">
      <c r="A14" s="4" t="s">
        <v>246</v>
      </c>
      <c r="B14" s="11">
        <v>2022205000010</v>
      </c>
      <c r="C14" s="2" t="s">
        <v>389</v>
      </c>
      <c r="D14" s="2" t="s">
        <v>32</v>
      </c>
      <c r="E14" s="2">
        <v>70</v>
      </c>
      <c r="F14" s="2">
        <v>0</v>
      </c>
      <c r="G14" s="2">
        <f t="shared" si="0"/>
        <v>70</v>
      </c>
      <c r="H14" s="2">
        <v>81</v>
      </c>
      <c r="I14" s="2">
        <f t="shared" si="1"/>
        <v>25.925925925925924</v>
      </c>
      <c r="J14" s="2">
        <v>4.17</v>
      </c>
      <c r="K14" s="2">
        <v>4.17</v>
      </c>
      <c r="L14" s="2">
        <v>91.7</v>
      </c>
      <c r="M14" s="2">
        <f t="shared" si="8"/>
        <v>45</v>
      </c>
      <c r="N14" s="2">
        <v>1.625</v>
      </c>
      <c r="O14" s="2">
        <v>20.375</v>
      </c>
      <c r="P14" s="2">
        <f t="shared" si="6"/>
        <v>1.196319018404908</v>
      </c>
      <c r="Q14" s="2">
        <f t="shared" si="2"/>
        <v>46.196319018404907</v>
      </c>
      <c r="R14" s="2">
        <v>30</v>
      </c>
      <c r="S14" s="2">
        <v>0.5</v>
      </c>
      <c r="T14" s="2">
        <f t="shared" si="3"/>
        <v>30.5</v>
      </c>
      <c r="U14" s="2">
        <v>39.75</v>
      </c>
      <c r="V14" s="2">
        <f t="shared" si="4"/>
        <v>7.6729559748427683</v>
      </c>
      <c r="W14" s="8">
        <f t="shared" si="5"/>
        <v>79.795200919173595</v>
      </c>
      <c r="X14" s="2">
        <v>9</v>
      </c>
      <c r="Y14" s="2">
        <v>14</v>
      </c>
      <c r="Z14" s="9">
        <f t="shared" si="7"/>
        <v>0.6428571428571429</v>
      </c>
    </row>
    <row r="15" spans="1:26" ht="24" customHeight="1">
      <c r="A15" s="4" t="s">
        <v>247</v>
      </c>
      <c r="B15" s="11">
        <v>2022205000006</v>
      </c>
      <c r="C15" s="2" t="s">
        <v>389</v>
      </c>
      <c r="D15" s="2" t="s">
        <v>32</v>
      </c>
      <c r="E15" s="2">
        <v>70</v>
      </c>
      <c r="F15" s="2">
        <v>3</v>
      </c>
      <c r="G15" s="2">
        <f t="shared" si="0"/>
        <v>73</v>
      </c>
      <c r="H15" s="2">
        <v>81</v>
      </c>
      <c r="I15" s="2">
        <f t="shared" si="1"/>
        <v>27.037037037037038</v>
      </c>
      <c r="J15" s="2">
        <v>3.89</v>
      </c>
      <c r="K15" s="2">
        <v>4.17</v>
      </c>
      <c r="L15" s="2">
        <v>88.9</v>
      </c>
      <c r="M15" s="2">
        <f t="shared" si="8"/>
        <v>43.625954198473288</v>
      </c>
      <c r="N15" s="2">
        <v>0</v>
      </c>
      <c r="O15" s="2">
        <v>20.375</v>
      </c>
      <c r="P15" s="2">
        <f t="shared" si="6"/>
        <v>0</v>
      </c>
      <c r="Q15" s="2">
        <f t="shared" si="2"/>
        <v>43.625954198473288</v>
      </c>
      <c r="R15" s="2">
        <v>30</v>
      </c>
      <c r="S15" s="2">
        <v>0</v>
      </c>
      <c r="T15" s="2">
        <f t="shared" si="3"/>
        <v>30</v>
      </c>
      <c r="U15" s="2">
        <v>39.75</v>
      </c>
      <c r="V15" s="2">
        <f t="shared" si="4"/>
        <v>7.5471698113207548</v>
      </c>
      <c r="W15" s="8">
        <f t="shared" si="5"/>
        <v>78.210161046831089</v>
      </c>
      <c r="X15" s="2">
        <v>10</v>
      </c>
      <c r="Y15" s="2">
        <v>14</v>
      </c>
      <c r="Z15" s="9">
        <f t="shared" si="7"/>
        <v>0.7142857142857143</v>
      </c>
    </row>
    <row r="16" spans="1:26" ht="24" customHeight="1">
      <c r="A16" s="4" t="s">
        <v>248</v>
      </c>
      <c r="B16" s="11">
        <v>2022205000001</v>
      </c>
      <c r="C16" s="2" t="s">
        <v>389</v>
      </c>
      <c r="D16" s="2" t="s">
        <v>32</v>
      </c>
      <c r="E16" s="2">
        <v>69</v>
      </c>
      <c r="F16" s="2">
        <v>-2</v>
      </c>
      <c r="G16" s="2">
        <f t="shared" si="0"/>
        <v>67</v>
      </c>
      <c r="H16" s="2">
        <v>81</v>
      </c>
      <c r="I16" s="2">
        <f t="shared" si="1"/>
        <v>24.814814814814817</v>
      </c>
      <c r="J16" s="2">
        <v>4.13</v>
      </c>
      <c r="K16" s="2">
        <v>4.17</v>
      </c>
      <c r="L16" s="2">
        <v>91.3</v>
      </c>
      <c r="M16" s="2">
        <f t="shared" si="8"/>
        <v>44.803707742639041</v>
      </c>
      <c r="N16" s="2">
        <v>0</v>
      </c>
      <c r="O16" s="2">
        <v>20.375</v>
      </c>
      <c r="P16" s="2">
        <f t="shared" si="6"/>
        <v>0</v>
      </c>
      <c r="Q16" s="2">
        <f t="shared" si="2"/>
        <v>44.803707742639041</v>
      </c>
      <c r="R16" s="2">
        <v>30</v>
      </c>
      <c r="S16" s="2">
        <v>0.5</v>
      </c>
      <c r="T16" s="2">
        <f t="shared" si="3"/>
        <v>30.5</v>
      </c>
      <c r="U16" s="2">
        <v>39.75</v>
      </c>
      <c r="V16" s="2">
        <f t="shared" si="4"/>
        <v>7.6729559748427683</v>
      </c>
      <c r="W16" s="8">
        <f t="shared" si="5"/>
        <v>77.291478532296622</v>
      </c>
      <c r="X16" s="2">
        <v>11</v>
      </c>
      <c r="Y16" s="2">
        <v>14</v>
      </c>
      <c r="Z16" s="9">
        <f t="shared" si="7"/>
        <v>0.7857142857142857</v>
      </c>
    </row>
    <row r="17" spans="1:26" ht="24" customHeight="1">
      <c r="A17" s="4" t="s">
        <v>249</v>
      </c>
      <c r="B17" s="11">
        <v>2022205000005</v>
      </c>
      <c r="C17" s="2" t="s">
        <v>389</v>
      </c>
      <c r="D17" s="2" t="s">
        <v>32</v>
      </c>
      <c r="E17" s="2">
        <v>70</v>
      </c>
      <c r="F17" s="2">
        <v>0</v>
      </c>
      <c r="G17" s="2">
        <f t="shared" si="0"/>
        <v>70</v>
      </c>
      <c r="H17" s="2">
        <v>81</v>
      </c>
      <c r="I17" s="2">
        <f t="shared" si="1"/>
        <v>25.925925925925924</v>
      </c>
      <c r="J17" s="2">
        <v>3.81</v>
      </c>
      <c r="K17" s="2">
        <v>4.17</v>
      </c>
      <c r="L17" s="2">
        <v>88.1</v>
      </c>
      <c r="M17" s="2">
        <f t="shared" si="8"/>
        <v>43.233369683751363</v>
      </c>
      <c r="N17" s="2">
        <v>0</v>
      </c>
      <c r="O17" s="2">
        <v>20.375</v>
      </c>
      <c r="P17" s="2">
        <f t="shared" si="6"/>
        <v>0</v>
      </c>
      <c r="Q17" s="2">
        <f t="shared" si="2"/>
        <v>43.233369683751363</v>
      </c>
      <c r="R17" s="2">
        <v>30</v>
      </c>
      <c r="S17" s="2">
        <v>0.5</v>
      </c>
      <c r="T17" s="2">
        <f t="shared" si="3"/>
        <v>30.5</v>
      </c>
      <c r="U17" s="2">
        <v>39.75</v>
      </c>
      <c r="V17" s="2">
        <f t="shared" si="4"/>
        <v>7.6729559748427683</v>
      </c>
      <c r="W17" s="8">
        <f t="shared" si="5"/>
        <v>76.832251584520051</v>
      </c>
      <c r="X17" s="2">
        <v>12</v>
      </c>
      <c r="Y17" s="2">
        <v>14</v>
      </c>
      <c r="Z17" s="9">
        <f t="shared" si="7"/>
        <v>0.8571428571428571</v>
      </c>
    </row>
    <row r="18" spans="1:26" ht="24" customHeight="1">
      <c r="A18" s="4" t="s">
        <v>250</v>
      </c>
      <c r="B18" s="11">
        <v>2022205000014</v>
      </c>
      <c r="C18" s="2" t="s">
        <v>389</v>
      </c>
      <c r="D18" s="2" t="s">
        <v>32</v>
      </c>
      <c r="E18" s="2">
        <v>70</v>
      </c>
      <c r="F18" s="2">
        <v>-2</v>
      </c>
      <c r="G18" s="2">
        <f t="shared" si="0"/>
        <v>68</v>
      </c>
      <c r="H18" s="2">
        <v>81</v>
      </c>
      <c r="I18" s="2">
        <f t="shared" si="1"/>
        <v>25.185185185185183</v>
      </c>
      <c r="J18" s="2">
        <v>3.72</v>
      </c>
      <c r="K18" s="2">
        <v>4.17</v>
      </c>
      <c r="L18" s="2">
        <v>87.2</v>
      </c>
      <c r="M18" s="2">
        <f t="shared" si="8"/>
        <v>42.791712104689203</v>
      </c>
      <c r="N18" s="2">
        <v>0</v>
      </c>
      <c r="O18" s="2">
        <v>20.375</v>
      </c>
      <c r="P18" s="2">
        <f t="shared" si="6"/>
        <v>0</v>
      </c>
      <c r="Q18" s="2">
        <f t="shared" si="2"/>
        <v>42.791712104689203</v>
      </c>
      <c r="R18" s="2">
        <v>30</v>
      </c>
      <c r="S18" s="2">
        <v>1</v>
      </c>
      <c r="T18" s="2">
        <f t="shared" si="3"/>
        <v>31</v>
      </c>
      <c r="U18" s="2">
        <v>39.75</v>
      </c>
      <c r="V18" s="2">
        <f t="shared" si="4"/>
        <v>7.7987421383647799</v>
      </c>
      <c r="W18" s="8">
        <f t="shared" si="5"/>
        <v>75.775639428239174</v>
      </c>
      <c r="X18" s="2">
        <v>13</v>
      </c>
      <c r="Y18" s="2">
        <v>14</v>
      </c>
      <c r="Z18" s="9">
        <f t="shared" si="7"/>
        <v>0.9285714285714286</v>
      </c>
    </row>
    <row r="19" spans="1:26" ht="24" customHeight="1">
      <c r="A19" s="4" t="s">
        <v>251</v>
      </c>
      <c r="B19" s="11">
        <v>2022205000003</v>
      </c>
      <c r="C19" s="2" t="s">
        <v>389</v>
      </c>
      <c r="D19" s="2" t="s">
        <v>32</v>
      </c>
      <c r="E19" s="2">
        <v>69</v>
      </c>
      <c r="F19" s="2">
        <v>-2</v>
      </c>
      <c r="G19" s="2">
        <f t="shared" si="0"/>
        <v>67</v>
      </c>
      <c r="H19" s="2">
        <v>81</v>
      </c>
      <c r="I19" s="2">
        <f t="shared" si="1"/>
        <v>24.814814814814817</v>
      </c>
      <c r="J19" s="2">
        <v>3.69</v>
      </c>
      <c r="K19" s="2">
        <v>4.17</v>
      </c>
      <c r="L19" s="2">
        <v>86.9</v>
      </c>
      <c r="M19" s="2">
        <f t="shared" si="8"/>
        <v>42.644492911668486</v>
      </c>
      <c r="N19" s="2">
        <v>0</v>
      </c>
      <c r="O19" s="2">
        <v>20.375</v>
      </c>
      <c r="P19" s="2">
        <f t="shared" si="6"/>
        <v>0</v>
      </c>
      <c r="Q19" s="2">
        <f t="shared" si="2"/>
        <v>42.644492911668486</v>
      </c>
      <c r="R19" s="2">
        <v>30</v>
      </c>
      <c r="S19" s="2">
        <v>0</v>
      </c>
      <c r="T19" s="2">
        <f t="shared" si="3"/>
        <v>30</v>
      </c>
      <c r="U19" s="2">
        <v>39.75</v>
      </c>
      <c r="V19" s="2">
        <f t="shared" si="4"/>
        <v>7.5471698113207548</v>
      </c>
      <c r="W19" s="8">
        <f t="shared" si="5"/>
        <v>75.006477537804059</v>
      </c>
      <c r="X19" s="2">
        <v>14</v>
      </c>
      <c r="Y19" s="2">
        <v>14</v>
      </c>
      <c r="Z19" s="9">
        <f t="shared" si="7"/>
        <v>1</v>
      </c>
    </row>
  </sheetData>
  <mergeCells count="14">
    <mergeCell ref="W4:W5"/>
    <mergeCell ref="X4:X5"/>
    <mergeCell ref="Y4:Y5"/>
    <mergeCell ref="Z4:Z5"/>
    <mergeCell ref="A1:Z1"/>
    <mergeCell ref="A2:Z2"/>
    <mergeCell ref="A3:Z3"/>
    <mergeCell ref="A4:A5"/>
    <mergeCell ref="B4:B5"/>
    <mergeCell ref="C4:C5"/>
    <mergeCell ref="D4:D5"/>
    <mergeCell ref="E4:I4"/>
    <mergeCell ref="J4:Q4"/>
    <mergeCell ref="R4:V4"/>
  </mergeCells>
  <phoneticPr fontId="4"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49E09-DC62-494F-8253-2D9212EF1A7F}">
  <dimension ref="A1:Y27"/>
  <sheetViews>
    <sheetView topLeftCell="A7" workbookViewId="0">
      <selection activeCell="Y9" sqref="Y9"/>
    </sheetView>
  </sheetViews>
  <sheetFormatPr defaultRowHeight="14.25"/>
  <cols>
    <col min="2" max="2" width="13.75" customWidth="1"/>
    <col min="16" max="16" width="11.25" bestFit="1" customWidth="1"/>
  </cols>
  <sheetData>
    <row r="1" spans="1:25" ht="18.75">
      <c r="A1" s="44" t="s">
        <v>368</v>
      </c>
      <c r="B1" s="45"/>
      <c r="C1" s="45"/>
      <c r="D1" s="45"/>
      <c r="E1" s="45"/>
      <c r="F1" s="45"/>
      <c r="G1" s="45"/>
      <c r="H1" s="45"/>
      <c r="I1" s="45"/>
      <c r="J1" s="45"/>
      <c r="K1" s="45"/>
      <c r="L1" s="45"/>
      <c r="M1" s="45"/>
      <c r="N1" s="45"/>
      <c r="O1" s="45"/>
      <c r="P1" s="45"/>
      <c r="Q1" s="45"/>
      <c r="R1" s="45"/>
      <c r="S1" s="45"/>
      <c r="T1" s="45"/>
      <c r="U1" s="45"/>
      <c r="V1" s="45"/>
      <c r="W1" s="45"/>
      <c r="X1" s="45"/>
      <c r="Y1" s="45"/>
    </row>
    <row r="2" spans="1:25">
      <c r="A2" s="46" t="s">
        <v>236</v>
      </c>
      <c r="B2" s="46"/>
      <c r="C2" s="46"/>
      <c r="D2" s="46"/>
      <c r="E2" s="46"/>
      <c r="F2" s="46"/>
      <c r="G2" s="46"/>
      <c r="H2" s="46"/>
      <c r="I2" s="46"/>
      <c r="J2" s="46"/>
      <c r="K2" s="46"/>
      <c r="L2" s="46"/>
      <c r="M2" s="46"/>
      <c r="N2" s="46"/>
      <c r="O2" s="46"/>
      <c r="P2" s="46"/>
      <c r="Q2" s="46"/>
      <c r="R2" s="46"/>
      <c r="S2" s="46"/>
      <c r="T2" s="46"/>
      <c r="U2" s="46"/>
      <c r="V2" s="46"/>
      <c r="W2" s="46"/>
      <c r="X2" s="46"/>
      <c r="Y2" s="46"/>
    </row>
    <row r="3" spans="1:25">
      <c r="A3" s="47" t="s">
        <v>63</v>
      </c>
      <c r="B3" s="47"/>
      <c r="C3" s="47"/>
      <c r="D3" s="47"/>
      <c r="E3" s="47"/>
      <c r="F3" s="47"/>
      <c r="G3" s="47"/>
      <c r="H3" s="47"/>
      <c r="I3" s="47"/>
      <c r="J3" s="47"/>
      <c r="K3" s="47"/>
      <c r="L3" s="47"/>
      <c r="M3" s="47"/>
      <c r="N3" s="47"/>
      <c r="O3" s="47"/>
      <c r="P3" s="47"/>
      <c r="Q3" s="47"/>
      <c r="R3" s="47"/>
      <c r="S3" s="47"/>
      <c r="T3" s="47"/>
      <c r="U3" s="47"/>
      <c r="V3" s="47"/>
      <c r="W3" s="47"/>
      <c r="X3" s="47"/>
      <c r="Y3" s="47"/>
    </row>
    <row r="4" spans="1:25">
      <c r="A4" s="48" t="s">
        <v>0</v>
      </c>
      <c r="B4" s="41" t="s">
        <v>1</v>
      </c>
      <c r="C4" s="41" t="s">
        <v>2</v>
      </c>
      <c r="D4" s="41" t="s">
        <v>3</v>
      </c>
      <c r="E4" s="50" t="s">
        <v>4</v>
      </c>
      <c r="F4" s="51"/>
      <c r="G4" s="51"/>
      <c r="H4" s="51"/>
      <c r="I4" s="52"/>
      <c r="J4" s="53" t="s">
        <v>5</v>
      </c>
      <c r="K4" s="53"/>
      <c r="L4" s="53"/>
      <c r="M4" s="53"/>
      <c r="N4" s="53"/>
      <c r="O4" s="53"/>
      <c r="P4" s="53"/>
      <c r="Q4" s="53" t="s">
        <v>6</v>
      </c>
      <c r="R4" s="53"/>
      <c r="S4" s="53"/>
      <c r="T4" s="53"/>
      <c r="U4" s="53"/>
      <c r="V4" s="41" t="s">
        <v>7</v>
      </c>
      <c r="W4" s="41" t="s">
        <v>8</v>
      </c>
      <c r="X4" s="41" t="s">
        <v>9</v>
      </c>
      <c r="Y4" s="41" t="s">
        <v>65</v>
      </c>
    </row>
    <row r="5" spans="1:25" ht="48">
      <c r="A5" s="49"/>
      <c r="B5" s="42"/>
      <c r="C5" s="42"/>
      <c r="D5" s="42"/>
      <c r="E5" s="2" t="s">
        <v>11</v>
      </c>
      <c r="F5" s="2" t="s">
        <v>12</v>
      </c>
      <c r="G5" s="2" t="s">
        <v>13</v>
      </c>
      <c r="H5" s="2" t="s">
        <v>14</v>
      </c>
      <c r="I5" s="3" t="s">
        <v>15</v>
      </c>
      <c r="J5" s="2" t="s">
        <v>16</v>
      </c>
      <c r="K5" s="2" t="s">
        <v>17</v>
      </c>
      <c r="L5" s="2" t="s">
        <v>18</v>
      </c>
      <c r="M5" s="2" t="s">
        <v>21</v>
      </c>
      <c r="N5" s="2" t="s">
        <v>22</v>
      </c>
      <c r="O5" s="2" t="s">
        <v>23</v>
      </c>
      <c r="P5" s="3" t="s">
        <v>24</v>
      </c>
      <c r="Q5" s="2" t="s">
        <v>25</v>
      </c>
      <c r="R5" s="2" t="s">
        <v>26</v>
      </c>
      <c r="S5" s="2" t="s">
        <v>27</v>
      </c>
      <c r="T5" s="2" t="s">
        <v>28</v>
      </c>
      <c r="U5" s="3" t="s">
        <v>29</v>
      </c>
      <c r="V5" s="42"/>
      <c r="W5" s="42"/>
      <c r="X5" s="42"/>
      <c r="Y5" s="42"/>
    </row>
    <row r="6" spans="1:25" ht="24" customHeight="1">
      <c r="A6" s="4" t="s">
        <v>252</v>
      </c>
      <c r="B6" s="11">
        <v>2022205001155</v>
      </c>
      <c r="C6" s="2" t="s">
        <v>389</v>
      </c>
      <c r="D6" s="2" t="s">
        <v>253</v>
      </c>
      <c r="E6" s="2">
        <v>70</v>
      </c>
      <c r="F6" s="2">
        <v>1.5</v>
      </c>
      <c r="G6" s="2">
        <f t="shared" ref="G6:G26" si="0">F6+E6</f>
        <v>71.5</v>
      </c>
      <c r="H6" s="2">
        <f t="shared" ref="H6:H26" si="1">86.5</f>
        <v>86.5</v>
      </c>
      <c r="I6" s="2">
        <f t="shared" ref="I6:I26" si="2">(G6/H6)*30</f>
        <v>24.797687861271676</v>
      </c>
      <c r="J6" s="2">
        <v>3.81</v>
      </c>
      <c r="K6" s="2">
        <v>4.0199999999999996</v>
      </c>
      <c r="L6" s="2">
        <f t="shared" ref="L6:L26" si="3">(J6/K6)*45</f>
        <v>42.649253731343286</v>
      </c>
      <c r="M6" s="2">
        <v>10.6</v>
      </c>
      <c r="N6" s="2">
        <f t="shared" ref="N6:N26" si="4">10.6</f>
        <v>10.6</v>
      </c>
      <c r="O6" s="2">
        <f t="shared" ref="O6:O26" si="5">(M6/N6)*15</f>
        <v>15</v>
      </c>
      <c r="P6" s="2">
        <f t="shared" ref="P6:P26" si="6">L6+O6</f>
        <v>57.649253731343286</v>
      </c>
      <c r="Q6" s="2">
        <v>30</v>
      </c>
      <c r="R6" s="2">
        <v>10</v>
      </c>
      <c r="S6" s="2">
        <f t="shared" ref="S6:S26" si="7">Q6+R6</f>
        <v>40</v>
      </c>
      <c r="T6" s="2">
        <f t="shared" ref="T6:T26" si="8">40</f>
        <v>40</v>
      </c>
      <c r="U6" s="2">
        <f t="shared" ref="U6:U26" si="9">(S6/T6)*10</f>
        <v>10</v>
      </c>
      <c r="V6" s="8">
        <f t="shared" ref="V6:V26" si="10">(I6+P6+U6)</f>
        <v>92.446941592614962</v>
      </c>
      <c r="W6" s="2">
        <f t="shared" ref="W6:W26" si="11">RANK(V6,$V$6:$V$26,0)</f>
        <v>1</v>
      </c>
      <c r="X6" s="2">
        <v>21</v>
      </c>
      <c r="Y6" s="9">
        <f t="shared" ref="Y6:Y26" si="12">W6/X6</f>
        <v>4.7619047619047616E-2</v>
      </c>
    </row>
    <row r="7" spans="1:25" ht="24" customHeight="1">
      <c r="A7" s="4" t="s">
        <v>254</v>
      </c>
      <c r="B7" s="11">
        <v>2022205001167</v>
      </c>
      <c r="C7" s="2" t="s">
        <v>389</v>
      </c>
      <c r="D7" s="2" t="s">
        <v>253</v>
      </c>
      <c r="E7" s="2">
        <v>70</v>
      </c>
      <c r="F7" s="2">
        <v>13.5</v>
      </c>
      <c r="G7" s="2">
        <f t="shared" si="0"/>
        <v>83.5</v>
      </c>
      <c r="H7" s="2">
        <f t="shared" si="1"/>
        <v>86.5</v>
      </c>
      <c r="I7" s="2">
        <f t="shared" si="2"/>
        <v>28.959537572254337</v>
      </c>
      <c r="J7" s="2">
        <v>4.0199999999999996</v>
      </c>
      <c r="K7" s="2">
        <v>4.0199999999999996</v>
      </c>
      <c r="L7" s="2">
        <f t="shared" si="3"/>
        <v>45</v>
      </c>
      <c r="M7" s="2">
        <v>3.77</v>
      </c>
      <c r="N7" s="2">
        <f t="shared" si="4"/>
        <v>10.6</v>
      </c>
      <c r="O7" s="2">
        <f t="shared" si="5"/>
        <v>5.334905660377359</v>
      </c>
      <c r="P7" s="2">
        <f t="shared" si="6"/>
        <v>50.334905660377359</v>
      </c>
      <c r="Q7" s="2">
        <v>30</v>
      </c>
      <c r="R7" s="2">
        <v>5.5</v>
      </c>
      <c r="S7" s="2">
        <f t="shared" si="7"/>
        <v>35.5</v>
      </c>
      <c r="T7" s="2">
        <f t="shared" si="8"/>
        <v>40</v>
      </c>
      <c r="U7" s="2">
        <f t="shared" si="9"/>
        <v>8.875</v>
      </c>
      <c r="V7" s="8">
        <f t="shared" si="10"/>
        <v>88.169443232631693</v>
      </c>
      <c r="W7" s="2">
        <f t="shared" si="11"/>
        <v>2</v>
      </c>
      <c r="X7" s="2">
        <v>21</v>
      </c>
      <c r="Y7" s="9">
        <f t="shared" si="12"/>
        <v>9.5238095238095233E-2</v>
      </c>
    </row>
    <row r="8" spans="1:25" ht="24" customHeight="1">
      <c r="A8" s="4" t="s">
        <v>255</v>
      </c>
      <c r="B8" s="11" t="s">
        <v>256</v>
      </c>
      <c r="C8" s="2" t="s">
        <v>389</v>
      </c>
      <c r="D8" s="2" t="s">
        <v>253</v>
      </c>
      <c r="E8" s="4" t="s">
        <v>257</v>
      </c>
      <c r="F8" s="4" t="s">
        <v>258</v>
      </c>
      <c r="G8" s="2">
        <f t="shared" si="0"/>
        <v>76.5</v>
      </c>
      <c r="H8" s="2">
        <f t="shared" si="1"/>
        <v>86.5</v>
      </c>
      <c r="I8" s="2">
        <f t="shared" si="2"/>
        <v>26.531791907514449</v>
      </c>
      <c r="J8" s="4" t="s">
        <v>259</v>
      </c>
      <c r="K8" s="4" t="s">
        <v>259</v>
      </c>
      <c r="L8" s="2">
        <f t="shared" si="3"/>
        <v>45</v>
      </c>
      <c r="M8" s="4" t="s">
        <v>260</v>
      </c>
      <c r="N8" s="2">
        <f t="shared" si="4"/>
        <v>10.6</v>
      </c>
      <c r="O8" s="2">
        <f t="shared" si="5"/>
        <v>2.8301886792452833</v>
      </c>
      <c r="P8" s="2">
        <f t="shared" si="6"/>
        <v>47.830188679245282</v>
      </c>
      <c r="Q8" s="2">
        <v>30</v>
      </c>
      <c r="R8" s="2">
        <v>7.25</v>
      </c>
      <c r="S8" s="2">
        <f t="shared" si="7"/>
        <v>37.25</v>
      </c>
      <c r="T8" s="2">
        <f t="shared" si="8"/>
        <v>40</v>
      </c>
      <c r="U8" s="2">
        <f t="shared" si="9"/>
        <v>9.3125</v>
      </c>
      <c r="V8" s="8">
        <f t="shared" si="10"/>
        <v>83.674480586759728</v>
      </c>
      <c r="W8" s="2">
        <f t="shared" si="11"/>
        <v>3</v>
      </c>
      <c r="X8" s="2">
        <v>21</v>
      </c>
      <c r="Y8" s="9">
        <f>W8/X8</f>
        <v>0.14285714285714285</v>
      </c>
    </row>
    <row r="9" spans="1:25" ht="24" customHeight="1">
      <c r="A9" s="4" t="s">
        <v>261</v>
      </c>
      <c r="B9" s="23" t="s">
        <v>262</v>
      </c>
      <c r="C9" s="2" t="s">
        <v>389</v>
      </c>
      <c r="D9" s="2" t="s">
        <v>253</v>
      </c>
      <c r="E9" s="2">
        <v>70</v>
      </c>
      <c r="F9" s="2">
        <v>16.5</v>
      </c>
      <c r="G9" s="2">
        <f t="shared" si="0"/>
        <v>86.5</v>
      </c>
      <c r="H9" s="2">
        <f t="shared" si="1"/>
        <v>86.5</v>
      </c>
      <c r="I9" s="2">
        <f t="shared" si="2"/>
        <v>30</v>
      </c>
      <c r="J9" s="2">
        <v>3.76</v>
      </c>
      <c r="K9" s="2">
        <v>4.0199999999999996</v>
      </c>
      <c r="L9" s="2">
        <f t="shared" si="3"/>
        <v>42.089552238805972</v>
      </c>
      <c r="M9" s="2">
        <v>0.375</v>
      </c>
      <c r="N9" s="2">
        <f t="shared" si="4"/>
        <v>10.6</v>
      </c>
      <c r="O9" s="2">
        <f t="shared" si="5"/>
        <v>0.53066037735849059</v>
      </c>
      <c r="P9" s="2">
        <f t="shared" si="6"/>
        <v>42.620212616164466</v>
      </c>
      <c r="Q9" s="2">
        <v>30</v>
      </c>
      <c r="R9" s="2">
        <v>7.5</v>
      </c>
      <c r="S9" s="2">
        <f t="shared" si="7"/>
        <v>37.5</v>
      </c>
      <c r="T9" s="2">
        <f t="shared" si="8"/>
        <v>40</v>
      </c>
      <c r="U9" s="2">
        <f t="shared" si="9"/>
        <v>9.375</v>
      </c>
      <c r="V9" s="8">
        <f t="shared" si="10"/>
        <v>81.995212616164466</v>
      </c>
      <c r="W9" s="2">
        <f t="shared" si="11"/>
        <v>4</v>
      </c>
      <c r="X9" s="2">
        <v>21</v>
      </c>
      <c r="Y9" s="9">
        <f t="shared" si="12"/>
        <v>0.19047619047619047</v>
      </c>
    </row>
    <row r="10" spans="1:25" ht="24" customHeight="1">
      <c r="A10" s="4" t="s">
        <v>263</v>
      </c>
      <c r="B10" s="5" t="s">
        <v>264</v>
      </c>
      <c r="C10" s="2" t="s">
        <v>389</v>
      </c>
      <c r="D10" s="2" t="s">
        <v>253</v>
      </c>
      <c r="E10" s="2">
        <v>70</v>
      </c>
      <c r="F10" s="2">
        <v>10.5</v>
      </c>
      <c r="G10" s="2">
        <f t="shared" si="0"/>
        <v>80.5</v>
      </c>
      <c r="H10" s="2">
        <f t="shared" si="1"/>
        <v>86.5</v>
      </c>
      <c r="I10" s="2">
        <f t="shared" si="2"/>
        <v>27.919075144508671</v>
      </c>
      <c r="J10" s="24">
        <v>3.53</v>
      </c>
      <c r="K10" s="24">
        <v>4.0199999999999996</v>
      </c>
      <c r="L10" s="2">
        <f t="shared" si="3"/>
        <v>39.514925373134332</v>
      </c>
      <c r="M10" s="2">
        <v>2.1</v>
      </c>
      <c r="N10" s="2">
        <f t="shared" si="4"/>
        <v>10.6</v>
      </c>
      <c r="O10" s="2">
        <f t="shared" si="5"/>
        <v>2.9716981132075473</v>
      </c>
      <c r="P10" s="2">
        <f t="shared" si="6"/>
        <v>42.486623486341877</v>
      </c>
      <c r="Q10" s="2">
        <v>30</v>
      </c>
      <c r="R10" s="2">
        <v>9</v>
      </c>
      <c r="S10" s="2">
        <f t="shared" si="7"/>
        <v>39</v>
      </c>
      <c r="T10" s="2">
        <f t="shared" si="8"/>
        <v>40</v>
      </c>
      <c r="U10" s="2">
        <f t="shared" si="9"/>
        <v>9.75</v>
      </c>
      <c r="V10" s="8">
        <f t="shared" si="10"/>
        <v>80.155698630850551</v>
      </c>
      <c r="W10" s="2">
        <f t="shared" si="11"/>
        <v>5</v>
      </c>
      <c r="X10" s="2">
        <v>21</v>
      </c>
      <c r="Y10" s="9">
        <f t="shared" si="12"/>
        <v>0.23809523809523808</v>
      </c>
    </row>
    <row r="11" spans="1:25" ht="24" customHeight="1">
      <c r="A11" s="4" t="s">
        <v>265</v>
      </c>
      <c r="B11" s="11">
        <v>2022205001150</v>
      </c>
      <c r="C11" s="2" t="s">
        <v>389</v>
      </c>
      <c r="D11" s="2" t="s">
        <v>253</v>
      </c>
      <c r="E11" s="2">
        <v>70</v>
      </c>
      <c r="F11" s="2">
        <v>3.5</v>
      </c>
      <c r="G11" s="2">
        <f t="shared" si="0"/>
        <v>73.5</v>
      </c>
      <c r="H11" s="2">
        <f t="shared" si="1"/>
        <v>86.5</v>
      </c>
      <c r="I11" s="2">
        <f t="shared" si="2"/>
        <v>25.491329479768787</v>
      </c>
      <c r="J11" s="2">
        <v>3.88</v>
      </c>
      <c r="K11" s="2">
        <v>4.0199999999999996</v>
      </c>
      <c r="L11" s="2">
        <f t="shared" si="3"/>
        <v>43.432835820895527</v>
      </c>
      <c r="M11" s="2">
        <v>0.5</v>
      </c>
      <c r="N11" s="2">
        <f t="shared" si="4"/>
        <v>10.6</v>
      </c>
      <c r="O11" s="2">
        <f t="shared" si="5"/>
        <v>0.70754716981132082</v>
      </c>
      <c r="P11" s="2">
        <f t="shared" si="6"/>
        <v>44.140382990706847</v>
      </c>
      <c r="Q11" s="2">
        <v>30</v>
      </c>
      <c r="R11" s="2">
        <v>8.75</v>
      </c>
      <c r="S11" s="2">
        <f t="shared" si="7"/>
        <v>38.75</v>
      </c>
      <c r="T11" s="2">
        <f t="shared" si="8"/>
        <v>40</v>
      </c>
      <c r="U11" s="2">
        <f t="shared" si="9"/>
        <v>9.6875</v>
      </c>
      <c r="V11" s="8">
        <f t="shared" si="10"/>
        <v>79.319212470475634</v>
      </c>
      <c r="W11" s="2">
        <f t="shared" si="11"/>
        <v>6</v>
      </c>
      <c r="X11" s="2">
        <v>21</v>
      </c>
      <c r="Y11" s="9">
        <f t="shared" si="12"/>
        <v>0.2857142857142857</v>
      </c>
    </row>
    <row r="12" spans="1:25" ht="24" customHeight="1">
      <c r="A12" s="4" t="s">
        <v>266</v>
      </c>
      <c r="B12" s="23" t="s">
        <v>267</v>
      </c>
      <c r="C12" s="2" t="s">
        <v>389</v>
      </c>
      <c r="D12" s="2" t="s">
        <v>253</v>
      </c>
      <c r="E12" s="2">
        <v>70</v>
      </c>
      <c r="F12" s="2">
        <v>8.5</v>
      </c>
      <c r="G12" s="2">
        <f t="shared" si="0"/>
        <v>78.5</v>
      </c>
      <c r="H12" s="2">
        <f t="shared" si="1"/>
        <v>86.5</v>
      </c>
      <c r="I12" s="2">
        <f t="shared" si="2"/>
        <v>27.225433526011564</v>
      </c>
      <c r="J12" s="2">
        <v>3.82</v>
      </c>
      <c r="K12" s="2">
        <v>4.0199999999999996</v>
      </c>
      <c r="L12" s="2">
        <f t="shared" si="3"/>
        <v>42.761194029850749</v>
      </c>
      <c r="M12" s="2">
        <v>0.375</v>
      </c>
      <c r="N12" s="2">
        <f t="shared" si="4"/>
        <v>10.6</v>
      </c>
      <c r="O12" s="2">
        <f t="shared" si="5"/>
        <v>0.53066037735849059</v>
      </c>
      <c r="P12" s="2">
        <f t="shared" si="6"/>
        <v>43.291854407209243</v>
      </c>
      <c r="Q12" s="2">
        <v>30</v>
      </c>
      <c r="R12" s="2">
        <v>5</v>
      </c>
      <c r="S12" s="2">
        <f t="shared" si="7"/>
        <v>35</v>
      </c>
      <c r="T12" s="2">
        <f t="shared" si="8"/>
        <v>40</v>
      </c>
      <c r="U12" s="2">
        <f t="shared" si="9"/>
        <v>8.75</v>
      </c>
      <c r="V12" s="8">
        <f t="shared" si="10"/>
        <v>79.267287933220814</v>
      </c>
      <c r="W12" s="2">
        <f t="shared" si="11"/>
        <v>7</v>
      </c>
      <c r="X12" s="2">
        <v>21</v>
      </c>
      <c r="Y12" s="9">
        <f t="shared" si="12"/>
        <v>0.33333333333333331</v>
      </c>
    </row>
    <row r="13" spans="1:25" ht="24" customHeight="1">
      <c r="A13" s="4" t="s">
        <v>268</v>
      </c>
      <c r="B13" s="23" t="s">
        <v>269</v>
      </c>
      <c r="C13" s="2" t="s">
        <v>389</v>
      </c>
      <c r="D13" s="2" t="s">
        <v>253</v>
      </c>
      <c r="E13" s="2">
        <v>70</v>
      </c>
      <c r="F13" s="2">
        <v>1.5</v>
      </c>
      <c r="G13" s="2">
        <f t="shared" si="0"/>
        <v>71.5</v>
      </c>
      <c r="H13" s="2">
        <f t="shared" si="1"/>
        <v>86.5</v>
      </c>
      <c r="I13" s="2">
        <f t="shared" si="2"/>
        <v>24.797687861271676</v>
      </c>
      <c r="J13" s="2">
        <v>3.83</v>
      </c>
      <c r="K13" s="2">
        <v>4.0199999999999996</v>
      </c>
      <c r="L13" s="2">
        <f t="shared" si="3"/>
        <v>42.873134328358219</v>
      </c>
      <c r="M13" s="2">
        <v>0.5</v>
      </c>
      <c r="N13" s="2">
        <f t="shared" si="4"/>
        <v>10.6</v>
      </c>
      <c r="O13" s="2">
        <f t="shared" si="5"/>
        <v>0.70754716981132082</v>
      </c>
      <c r="P13" s="2">
        <f t="shared" si="6"/>
        <v>43.58068149816954</v>
      </c>
      <c r="Q13" s="2">
        <v>30</v>
      </c>
      <c r="R13" s="2">
        <v>9.75</v>
      </c>
      <c r="S13" s="2">
        <f t="shared" si="7"/>
        <v>39.75</v>
      </c>
      <c r="T13" s="2">
        <f t="shared" si="8"/>
        <v>40</v>
      </c>
      <c r="U13" s="2">
        <f t="shared" si="9"/>
        <v>9.9375</v>
      </c>
      <c r="V13" s="8">
        <f t="shared" si="10"/>
        <v>78.315869359441223</v>
      </c>
      <c r="W13" s="2">
        <f t="shared" si="11"/>
        <v>8</v>
      </c>
      <c r="X13" s="2">
        <v>21</v>
      </c>
      <c r="Y13" s="9">
        <f t="shared" si="12"/>
        <v>0.38095238095238093</v>
      </c>
    </row>
    <row r="14" spans="1:25" ht="24" customHeight="1">
      <c r="A14" s="4" t="s">
        <v>270</v>
      </c>
      <c r="B14" s="11">
        <v>2022205001160</v>
      </c>
      <c r="C14" s="2" t="s">
        <v>389</v>
      </c>
      <c r="D14" s="2" t="s">
        <v>253</v>
      </c>
      <c r="E14" s="2">
        <v>70</v>
      </c>
      <c r="F14" s="25">
        <v>3.5</v>
      </c>
      <c r="G14" s="2">
        <f t="shared" si="0"/>
        <v>73.5</v>
      </c>
      <c r="H14" s="2">
        <f t="shared" si="1"/>
        <v>86.5</v>
      </c>
      <c r="I14" s="2">
        <f t="shared" si="2"/>
        <v>25.491329479768787</v>
      </c>
      <c r="J14" s="2">
        <v>3.7</v>
      </c>
      <c r="K14" s="2">
        <v>4.0199999999999996</v>
      </c>
      <c r="L14" s="2">
        <f t="shared" si="3"/>
        <v>41.417910447761201</v>
      </c>
      <c r="M14" s="2">
        <v>1.5</v>
      </c>
      <c r="N14" s="2">
        <f t="shared" si="4"/>
        <v>10.6</v>
      </c>
      <c r="O14" s="2">
        <f t="shared" si="5"/>
        <v>2.1226415094339623</v>
      </c>
      <c r="P14" s="2">
        <f t="shared" si="6"/>
        <v>43.540551957195163</v>
      </c>
      <c r="Q14" s="2">
        <v>30</v>
      </c>
      <c r="R14" s="2">
        <v>6.5</v>
      </c>
      <c r="S14" s="2">
        <f t="shared" si="7"/>
        <v>36.5</v>
      </c>
      <c r="T14" s="2">
        <f t="shared" si="8"/>
        <v>40</v>
      </c>
      <c r="U14" s="2">
        <f t="shared" si="9"/>
        <v>9.125</v>
      </c>
      <c r="V14" s="8">
        <f t="shared" si="10"/>
        <v>78.156881436963943</v>
      </c>
      <c r="W14" s="2">
        <f t="shared" si="11"/>
        <v>9</v>
      </c>
      <c r="X14" s="2">
        <v>21</v>
      </c>
      <c r="Y14" s="9">
        <f t="shared" si="12"/>
        <v>0.42857142857142855</v>
      </c>
    </row>
    <row r="15" spans="1:25" ht="24" customHeight="1">
      <c r="A15" s="4" t="s">
        <v>271</v>
      </c>
      <c r="B15" s="23" t="s">
        <v>272</v>
      </c>
      <c r="C15" s="2" t="s">
        <v>389</v>
      </c>
      <c r="D15" s="2" t="s">
        <v>253</v>
      </c>
      <c r="E15" s="2">
        <v>70</v>
      </c>
      <c r="F15" s="2">
        <v>2.5</v>
      </c>
      <c r="G15" s="2">
        <f t="shared" si="0"/>
        <v>72.5</v>
      </c>
      <c r="H15" s="2">
        <f t="shared" si="1"/>
        <v>86.5</v>
      </c>
      <c r="I15" s="2">
        <f t="shared" si="2"/>
        <v>25.144508670520231</v>
      </c>
      <c r="J15" s="2">
        <v>3.82</v>
      </c>
      <c r="K15" s="2">
        <v>4.0199999999999996</v>
      </c>
      <c r="L15" s="2">
        <f t="shared" si="3"/>
        <v>42.761194029850749</v>
      </c>
      <c r="M15" s="2">
        <v>0.6</v>
      </c>
      <c r="N15" s="2">
        <f t="shared" si="4"/>
        <v>10.6</v>
      </c>
      <c r="O15" s="2">
        <f t="shared" si="5"/>
        <v>0.84905660377358494</v>
      </c>
      <c r="P15" s="2">
        <f t="shared" si="6"/>
        <v>43.610250633624332</v>
      </c>
      <c r="Q15" s="2">
        <v>30</v>
      </c>
      <c r="R15" s="2">
        <v>7.5</v>
      </c>
      <c r="S15" s="2">
        <f t="shared" si="7"/>
        <v>37.5</v>
      </c>
      <c r="T15" s="2">
        <f t="shared" si="8"/>
        <v>40</v>
      </c>
      <c r="U15" s="2">
        <f t="shared" si="9"/>
        <v>9.375</v>
      </c>
      <c r="V15" s="8">
        <f t="shared" si="10"/>
        <v>78.129759304144557</v>
      </c>
      <c r="W15" s="2">
        <f t="shared" si="11"/>
        <v>10</v>
      </c>
      <c r="X15" s="2">
        <v>21</v>
      </c>
      <c r="Y15" s="9">
        <f t="shared" si="12"/>
        <v>0.47619047619047616</v>
      </c>
    </row>
    <row r="16" spans="1:25" ht="24" customHeight="1">
      <c r="A16" s="4" t="s">
        <v>273</v>
      </c>
      <c r="B16" s="11">
        <v>2022205001162</v>
      </c>
      <c r="C16" s="2" t="s">
        <v>389</v>
      </c>
      <c r="D16" s="2" t="s">
        <v>253</v>
      </c>
      <c r="E16" s="2">
        <v>70</v>
      </c>
      <c r="F16" s="2">
        <v>2.5</v>
      </c>
      <c r="G16" s="2">
        <f t="shared" si="0"/>
        <v>72.5</v>
      </c>
      <c r="H16" s="2">
        <f t="shared" si="1"/>
        <v>86.5</v>
      </c>
      <c r="I16" s="2">
        <f t="shared" si="2"/>
        <v>25.144508670520231</v>
      </c>
      <c r="J16" s="2">
        <v>3.72</v>
      </c>
      <c r="K16" s="2">
        <v>4.0199999999999996</v>
      </c>
      <c r="L16" s="2">
        <f t="shared" si="3"/>
        <v>41.641791044776127</v>
      </c>
      <c r="M16" s="2">
        <v>2</v>
      </c>
      <c r="N16" s="2">
        <f t="shared" si="4"/>
        <v>10.6</v>
      </c>
      <c r="O16" s="2">
        <f t="shared" si="5"/>
        <v>2.8301886792452833</v>
      </c>
      <c r="P16" s="2">
        <f t="shared" si="6"/>
        <v>44.471979724021409</v>
      </c>
      <c r="Q16" s="2">
        <v>30</v>
      </c>
      <c r="R16" s="2">
        <v>4</v>
      </c>
      <c r="S16" s="2">
        <f t="shared" si="7"/>
        <v>34</v>
      </c>
      <c r="T16" s="2">
        <f t="shared" si="8"/>
        <v>40</v>
      </c>
      <c r="U16" s="2">
        <f t="shared" si="9"/>
        <v>8.5</v>
      </c>
      <c r="V16" s="8">
        <f t="shared" si="10"/>
        <v>78.116488394541648</v>
      </c>
      <c r="W16" s="2">
        <f t="shared" si="11"/>
        <v>11</v>
      </c>
      <c r="X16" s="2">
        <v>21</v>
      </c>
      <c r="Y16" s="9">
        <f t="shared" si="12"/>
        <v>0.52380952380952384</v>
      </c>
    </row>
    <row r="17" spans="1:25" ht="24" customHeight="1">
      <c r="A17" s="4" t="s">
        <v>274</v>
      </c>
      <c r="B17" s="5" t="s">
        <v>275</v>
      </c>
      <c r="C17" s="2" t="s">
        <v>389</v>
      </c>
      <c r="D17" s="2" t="s">
        <v>253</v>
      </c>
      <c r="E17" s="2">
        <v>70</v>
      </c>
      <c r="F17" s="2">
        <v>1.5</v>
      </c>
      <c r="G17" s="2">
        <f t="shared" si="0"/>
        <v>71.5</v>
      </c>
      <c r="H17" s="2">
        <f t="shared" si="1"/>
        <v>86.5</v>
      </c>
      <c r="I17" s="2">
        <f t="shared" si="2"/>
        <v>24.797687861271676</v>
      </c>
      <c r="J17" s="2">
        <v>3.63</v>
      </c>
      <c r="K17" s="2">
        <v>4.0199999999999996</v>
      </c>
      <c r="L17" s="2">
        <f t="shared" si="3"/>
        <v>40.634328358208961</v>
      </c>
      <c r="M17" s="2">
        <v>1.81</v>
      </c>
      <c r="N17" s="2">
        <f t="shared" si="4"/>
        <v>10.6</v>
      </c>
      <c r="O17" s="2">
        <f t="shared" si="5"/>
        <v>2.5613207547169816</v>
      </c>
      <c r="P17" s="2">
        <f t="shared" si="6"/>
        <v>43.195649112925942</v>
      </c>
      <c r="Q17" s="2">
        <v>30</v>
      </c>
      <c r="R17" s="2">
        <v>9.75</v>
      </c>
      <c r="S17" s="2">
        <f t="shared" si="7"/>
        <v>39.75</v>
      </c>
      <c r="T17" s="2">
        <f t="shared" si="8"/>
        <v>40</v>
      </c>
      <c r="U17" s="2">
        <f t="shared" si="9"/>
        <v>9.9375</v>
      </c>
      <c r="V17" s="8">
        <f t="shared" si="10"/>
        <v>77.930836974197618</v>
      </c>
      <c r="W17" s="2">
        <f t="shared" si="11"/>
        <v>12</v>
      </c>
      <c r="X17" s="2">
        <v>21</v>
      </c>
      <c r="Y17" s="9">
        <f t="shared" si="12"/>
        <v>0.5714285714285714</v>
      </c>
    </row>
    <row r="18" spans="1:25" ht="24" customHeight="1">
      <c r="A18" s="4" t="s">
        <v>276</v>
      </c>
      <c r="B18" s="23" t="s">
        <v>277</v>
      </c>
      <c r="C18" s="2" t="s">
        <v>389</v>
      </c>
      <c r="D18" s="2" t="s">
        <v>253</v>
      </c>
      <c r="E18" s="2">
        <v>70</v>
      </c>
      <c r="F18" s="2">
        <v>2.5</v>
      </c>
      <c r="G18" s="2">
        <f t="shared" si="0"/>
        <v>72.5</v>
      </c>
      <c r="H18" s="2">
        <f t="shared" si="1"/>
        <v>86.5</v>
      </c>
      <c r="I18" s="2">
        <f t="shared" si="2"/>
        <v>25.144508670520231</v>
      </c>
      <c r="J18" s="2">
        <v>3.62</v>
      </c>
      <c r="K18" s="2">
        <v>4.0199999999999996</v>
      </c>
      <c r="L18" s="2">
        <f t="shared" si="3"/>
        <v>40.522388059701498</v>
      </c>
      <c r="M18" s="2">
        <v>2</v>
      </c>
      <c r="N18" s="2">
        <f t="shared" si="4"/>
        <v>10.6</v>
      </c>
      <c r="O18" s="2">
        <f t="shared" si="5"/>
        <v>2.8301886792452833</v>
      </c>
      <c r="P18" s="2">
        <f t="shared" si="6"/>
        <v>43.35257673894678</v>
      </c>
      <c r="Q18" s="2">
        <v>30</v>
      </c>
      <c r="R18" s="2">
        <v>6.25</v>
      </c>
      <c r="S18" s="2">
        <f t="shared" si="7"/>
        <v>36.25</v>
      </c>
      <c r="T18" s="2">
        <f t="shared" si="8"/>
        <v>40</v>
      </c>
      <c r="U18" s="2">
        <f t="shared" si="9"/>
        <v>9.0625</v>
      </c>
      <c r="V18" s="8">
        <f t="shared" si="10"/>
        <v>77.559585409467019</v>
      </c>
      <c r="W18" s="2">
        <f t="shared" si="11"/>
        <v>13</v>
      </c>
      <c r="X18" s="2">
        <v>21</v>
      </c>
      <c r="Y18" s="9">
        <f t="shared" si="12"/>
        <v>0.61904761904761907</v>
      </c>
    </row>
    <row r="19" spans="1:25" ht="24" customHeight="1">
      <c r="A19" s="4" t="s">
        <v>278</v>
      </c>
      <c r="B19" s="23" t="s">
        <v>279</v>
      </c>
      <c r="C19" s="2" t="s">
        <v>389</v>
      </c>
      <c r="D19" s="2" t="s">
        <v>253</v>
      </c>
      <c r="E19" s="2">
        <v>70</v>
      </c>
      <c r="F19" s="2">
        <v>1.5</v>
      </c>
      <c r="G19" s="2">
        <f t="shared" si="0"/>
        <v>71.5</v>
      </c>
      <c r="H19" s="2">
        <f t="shared" si="1"/>
        <v>86.5</v>
      </c>
      <c r="I19" s="2">
        <f t="shared" si="2"/>
        <v>24.797687861271676</v>
      </c>
      <c r="J19" s="2">
        <v>3.76</v>
      </c>
      <c r="K19" s="2">
        <v>4.0199999999999996</v>
      </c>
      <c r="L19" s="2">
        <f t="shared" si="3"/>
        <v>42.089552238805972</v>
      </c>
      <c r="M19" s="2">
        <v>0.5</v>
      </c>
      <c r="N19" s="2">
        <f t="shared" si="4"/>
        <v>10.6</v>
      </c>
      <c r="O19" s="2">
        <f t="shared" si="5"/>
        <v>0.70754716981132082</v>
      </c>
      <c r="P19" s="2">
        <f t="shared" si="6"/>
        <v>42.797099408617292</v>
      </c>
      <c r="Q19" s="2">
        <v>30</v>
      </c>
      <c r="R19" s="2">
        <v>8.5</v>
      </c>
      <c r="S19" s="2">
        <f t="shared" si="7"/>
        <v>38.5</v>
      </c>
      <c r="T19" s="2">
        <f t="shared" si="8"/>
        <v>40</v>
      </c>
      <c r="U19" s="2">
        <f t="shared" si="9"/>
        <v>9.625</v>
      </c>
      <c r="V19" s="8">
        <f t="shared" si="10"/>
        <v>77.219787269888968</v>
      </c>
      <c r="W19" s="2">
        <f t="shared" si="11"/>
        <v>14</v>
      </c>
      <c r="X19" s="2">
        <v>21</v>
      </c>
      <c r="Y19" s="9">
        <f t="shared" si="12"/>
        <v>0.66666666666666663</v>
      </c>
    </row>
    <row r="20" spans="1:25" ht="24" customHeight="1">
      <c r="A20" s="4" t="s">
        <v>280</v>
      </c>
      <c r="B20" s="11">
        <v>2022205001164</v>
      </c>
      <c r="C20" s="2" t="s">
        <v>389</v>
      </c>
      <c r="D20" s="2" t="s">
        <v>253</v>
      </c>
      <c r="E20" s="2">
        <v>70</v>
      </c>
      <c r="F20" s="2">
        <v>0.5</v>
      </c>
      <c r="G20" s="2">
        <f t="shared" si="0"/>
        <v>70.5</v>
      </c>
      <c r="H20" s="2">
        <f t="shared" si="1"/>
        <v>86.5</v>
      </c>
      <c r="I20" s="2">
        <f t="shared" si="2"/>
        <v>24.450867052023121</v>
      </c>
      <c r="J20" s="2">
        <v>3.62</v>
      </c>
      <c r="K20" s="2">
        <v>4.0199999999999996</v>
      </c>
      <c r="L20" s="2">
        <f t="shared" si="3"/>
        <v>40.522388059701498</v>
      </c>
      <c r="M20" s="2">
        <v>1.5</v>
      </c>
      <c r="N20" s="2">
        <f t="shared" si="4"/>
        <v>10.6</v>
      </c>
      <c r="O20" s="2">
        <f t="shared" si="5"/>
        <v>2.1226415094339623</v>
      </c>
      <c r="P20" s="2">
        <f t="shared" si="6"/>
        <v>42.64502956913546</v>
      </c>
      <c r="Q20" s="2">
        <v>30</v>
      </c>
      <c r="R20" s="2">
        <v>7</v>
      </c>
      <c r="S20" s="2">
        <f t="shared" si="7"/>
        <v>37</v>
      </c>
      <c r="T20" s="2">
        <f t="shared" si="8"/>
        <v>40</v>
      </c>
      <c r="U20" s="2">
        <f t="shared" si="9"/>
        <v>9.25</v>
      </c>
      <c r="V20" s="8">
        <f t="shared" si="10"/>
        <v>76.345896621158573</v>
      </c>
      <c r="W20" s="2">
        <f t="shared" si="11"/>
        <v>15</v>
      </c>
      <c r="X20" s="2">
        <v>21</v>
      </c>
      <c r="Y20" s="9">
        <f t="shared" si="12"/>
        <v>0.7142857142857143</v>
      </c>
    </row>
    <row r="21" spans="1:25" ht="24" customHeight="1">
      <c r="A21" s="4" t="s">
        <v>281</v>
      </c>
      <c r="B21" s="5" t="s">
        <v>282</v>
      </c>
      <c r="C21" s="2" t="s">
        <v>389</v>
      </c>
      <c r="D21" s="2" t="s">
        <v>253</v>
      </c>
      <c r="E21" s="2">
        <v>70</v>
      </c>
      <c r="F21" s="2">
        <v>3.5</v>
      </c>
      <c r="G21" s="2">
        <f t="shared" si="0"/>
        <v>73.5</v>
      </c>
      <c r="H21" s="2">
        <f t="shared" si="1"/>
        <v>86.5</v>
      </c>
      <c r="I21" s="2">
        <f t="shared" si="2"/>
        <v>25.491329479768787</v>
      </c>
      <c r="J21" s="2">
        <v>3.62</v>
      </c>
      <c r="K21" s="2">
        <v>4.0199999999999996</v>
      </c>
      <c r="L21" s="2">
        <f t="shared" si="3"/>
        <v>40.522388059701498</v>
      </c>
      <c r="M21" s="2">
        <v>0.6</v>
      </c>
      <c r="N21" s="2">
        <f t="shared" si="4"/>
        <v>10.6</v>
      </c>
      <c r="O21" s="2">
        <f t="shared" si="5"/>
        <v>0.84905660377358494</v>
      </c>
      <c r="P21" s="2">
        <f t="shared" si="6"/>
        <v>41.371444663475081</v>
      </c>
      <c r="Q21" s="2">
        <v>30</v>
      </c>
      <c r="R21" s="2">
        <v>7.75</v>
      </c>
      <c r="S21" s="2">
        <f t="shared" si="7"/>
        <v>37.75</v>
      </c>
      <c r="T21" s="2">
        <f t="shared" si="8"/>
        <v>40</v>
      </c>
      <c r="U21" s="2">
        <f t="shared" si="9"/>
        <v>9.4375</v>
      </c>
      <c r="V21" s="8">
        <f t="shared" si="10"/>
        <v>76.300274143243868</v>
      </c>
      <c r="W21" s="2">
        <f t="shared" si="11"/>
        <v>16</v>
      </c>
      <c r="X21" s="2">
        <v>21</v>
      </c>
      <c r="Y21" s="9">
        <f t="shared" si="12"/>
        <v>0.76190476190476186</v>
      </c>
    </row>
    <row r="22" spans="1:25" ht="24" customHeight="1">
      <c r="A22" s="4" t="s">
        <v>283</v>
      </c>
      <c r="B22" s="23" t="s">
        <v>284</v>
      </c>
      <c r="C22" s="2" t="s">
        <v>389</v>
      </c>
      <c r="D22" s="2" t="s">
        <v>253</v>
      </c>
      <c r="E22" s="2">
        <v>70</v>
      </c>
      <c r="F22" s="2">
        <v>8.5</v>
      </c>
      <c r="G22" s="2">
        <f t="shared" si="0"/>
        <v>78.5</v>
      </c>
      <c r="H22" s="2">
        <f t="shared" si="1"/>
        <v>86.5</v>
      </c>
      <c r="I22" s="2">
        <f t="shared" si="2"/>
        <v>27.225433526011564</v>
      </c>
      <c r="J22" s="2">
        <v>3.48</v>
      </c>
      <c r="K22" s="2">
        <v>4.0199999999999996</v>
      </c>
      <c r="L22" s="2">
        <f t="shared" si="3"/>
        <v>38.955223880597018</v>
      </c>
      <c r="M22" s="2">
        <v>1.5</v>
      </c>
      <c r="N22" s="2">
        <f t="shared" si="4"/>
        <v>10.6</v>
      </c>
      <c r="O22" s="2">
        <f t="shared" si="5"/>
        <v>2.1226415094339623</v>
      </c>
      <c r="P22" s="2">
        <f t="shared" si="6"/>
        <v>41.077865390030979</v>
      </c>
      <c r="Q22" s="2">
        <v>30</v>
      </c>
      <c r="R22" s="2">
        <v>0</v>
      </c>
      <c r="S22" s="2">
        <f t="shared" si="7"/>
        <v>30</v>
      </c>
      <c r="T22" s="2">
        <f t="shared" si="8"/>
        <v>40</v>
      </c>
      <c r="U22" s="2">
        <f t="shared" si="9"/>
        <v>7.5</v>
      </c>
      <c r="V22" s="8">
        <f t="shared" si="10"/>
        <v>75.803298916042536</v>
      </c>
      <c r="W22" s="2">
        <f t="shared" si="11"/>
        <v>17</v>
      </c>
      <c r="X22" s="2">
        <v>21</v>
      </c>
      <c r="Y22" s="9">
        <f t="shared" si="12"/>
        <v>0.80952380952380953</v>
      </c>
    </row>
    <row r="23" spans="1:25" ht="24" customHeight="1">
      <c r="A23" s="4" t="s">
        <v>285</v>
      </c>
      <c r="B23" s="11">
        <v>2022205001151</v>
      </c>
      <c r="C23" s="2" t="s">
        <v>389</v>
      </c>
      <c r="D23" s="2" t="s">
        <v>253</v>
      </c>
      <c r="E23" s="4" t="s">
        <v>286</v>
      </c>
      <c r="F23" s="4" t="s">
        <v>287</v>
      </c>
      <c r="G23" s="2">
        <f t="shared" si="0"/>
        <v>64.5</v>
      </c>
      <c r="H23" s="2">
        <f t="shared" si="1"/>
        <v>86.5</v>
      </c>
      <c r="I23" s="2">
        <f t="shared" si="2"/>
        <v>22.369942196531792</v>
      </c>
      <c r="J23" s="4" t="s">
        <v>288</v>
      </c>
      <c r="K23" s="4" t="s">
        <v>259</v>
      </c>
      <c r="L23" s="2">
        <f t="shared" si="3"/>
        <v>42.873134328358219</v>
      </c>
      <c r="M23" s="4" t="s">
        <v>289</v>
      </c>
      <c r="N23" s="2">
        <f t="shared" si="4"/>
        <v>10.6</v>
      </c>
      <c r="O23" s="2">
        <f t="shared" si="5"/>
        <v>0.84905660377358494</v>
      </c>
      <c r="P23" s="2">
        <f t="shared" si="6"/>
        <v>43.722190932131802</v>
      </c>
      <c r="Q23" s="2">
        <v>30</v>
      </c>
      <c r="R23" s="2">
        <v>7.25</v>
      </c>
      <c r="S23" s="2">
        <f t="shared" si="7"/>
        <v>37.25</v>
      </c>
      <c r="T23" s="2">
        <f t="shared" si="8"/>
        <v>40</v>
      </c>
      <c r="U23" s="2">
        <f t="shared" si="9"/>
        <v>9.3125</v>
      </c>
      <c r="V23" s="8">
        <f t="shared" si="10"/>
        <v>75.40463312866359</v>
      </c>
      <c r="W23" s="2">
        <f t="shared" si="11"/>
        <v>18</v>
      </c>
      <c r="X23" s="2">
        <v>21</v>
      </c>
      <c r="Y23" s="9">
        <f t="shared" si="12"/>
        <v>0.8571428571428571</v>
      </c>
    </row>
    <row r="24" spans="1:25" ht="24" customHeight="1">
      <c r="A24" s="4" t="s">
        <v>290</v>
      </c>
      <c r="B24" s="11">
        <v>2022205001149</v>
      </c>
      <c r="C24" s="2" t="s">
        <v>389</v>
      </c>
      <c r="D24" s="2" t="s">
        <v>253</v>
      </c>
      <c r="E24" s="2">
        <v>70</v>
      </c>
      <c r="F24" s="2">
        <v>1.5</v>
      </c>
      <c r="G24" s="2">
        <f t="shared" si="0"/>
        <v>71.5</v>
      </c>
      <c r="H24" s="2">
        <f t="shared" si="1"/>
        <v>86.5</v>
      </c>
      <c r="I24" s="2">
        <f t="shared" si="2"/>
        <v>24.797687861271676</v>
      </c>
      <c r="J24" s="2">
        <v>3.54</v>
      </c>
      <c r="K24" s="2">
        <v>4.0199999999999996</v>
      </c>
      <c r="L24" s="2">
        <f t="shared" si="3"/>
        <v>39.626865671641795</v>
      </c>
      <c r="M24" s="2">
        <v>0.81</v>
      </c>
      <c r="N24" s="2">
        <f t="shared" si="4"/>
        <v>10.6</v>
      </c>
      <c r="O24" s="2">
        <f t="shared" si="5"/>
        <v>1.1462264150943398</v>
      </c>
      <c r="P24" s="2">
        <f t="shared" si="6"/>
        <v>40.773092086736135</v>
      </c>
      <c r="Q24" s="2">
        <v>30</v>
      </c>
      <c r="R24" s="2">
        <v>7.75</v>
      </c>
      <c r="S24" s="2">
        <f t="shared" si="7"/>
        <v>37.75</v>
      </c>
      <c r="T24" s="2">
        <f t="shared" si="8"/>
        <v>40</v>
      </c>
      <c r="U24" s="2">
        <f t="shared" si="9"/>
        <v>9.4375</v>
      </c>
      <c r="V24" s="8">
        <f t="shared" si="10"/>
        <v>75.008279948007811</v>
      </c>
      <c r="W24" s="2">
        <f t="shared" si="11"/>
        <v>19</v>
      </c>
      <c r="X24" s="2">
        <v>21</v>
      </c>
      <c r="Y24" s="9">
        <f t="shared" si="12"/>
        <v>0.90476190476190477</v>
      </c>
    </row>
    <row r="25" spans="1:25" ht="24" customHeight="1">
      <c r="A25" s="4" t="s">
        <v>291</v>
      </c>
      <c r="B25" s="23" t="s">
        <v>292</v>
      </c>
      <c r="C25" s="2" t="s">
        <v>389</v>
      </c>
      <c r="D25" s="2" t="s">
        <v>253</v>
      </c>
      <c r="E25" s="2">
        <v>70</v>
      </c>
      <c r="F25" s="2">
        <v>1.5</v>
      </c>
      <c r="G25" s="2">
        <f t="shared" si="0"/>
        <v>71.5</v>
      </c>
      <c r="H25" s="2">
        <f t="shared" si="1"/>
        <v>86.5</v>
      </c>
      <c r="I25" s="2">
        <f t="shared" si="2"/>
        <v>24.797687861271676</v>
      </c>
      <c r="J25" s="2">
        <v>3.64</v>
      </c>
      <c r="K25" s="2">
        <v>4.0199999999999996</v>
      </c>
      <c r="L25" s="2">
        <f t="shared" si="3"/>
        <v>40.746268656716424</v>
      </c>
      <c r="M25" s="2">
        <v>0.5</v>
      </c>
      <c r="N25" s="2">
        <f t="shared" si="4"/>
        <v>10.6</v>
      </c>
      <c r="O25" s="2">
        <f t="shared" si="5"/>
        <v>0.70754716981132082</v>
      </c>
      <c r="P25" s="2">
        <f t="shared" si="6"/>
        <v>41.453815826527745</v>
      </c>
      <c r="Q25" s="2">
        <v>30</v>
      </c>
      <c r="R25" s="2">
        <v>3</v>
      </c>
      <c r="S25" s="2">
        <f t="shared" si="7"/>
        <v>33</v>
      </c>
      <c r="T25" s="2">
        <f t="shared" si="8"/>
        <v>40</v>
      </c>
      <c r="U25" s="2">
        <f t="shared" si="9"/>
        <v>8.25</v>
      </c>
      <c r="V25" s="8">
        <f t="shared" si="10"/>
        <v>74.501503687799413</v>
      </c>
      <c r="W25" s="2">
        <f t="shared" si="11"/>
        <v>20</v>
      </c>
      <c r="X25" s="2">
        <v>21</v>
      </c>
      <c r="Y25" s="9">
        <f t="shared" si="12"/>
        <v>0.95238095238095233</v>
      </c>
    </row>
    <row r="26" spans="1:25" ht="24" customHeight="1">
      <c r="A26" s="4" t="s">
        <v>293</v>
      </c>
      <c r="B26" s="23" t="s">
        <v>294</v>
      </c>
      <c r="C26" s="2" t="s">
        <v>389</v>
      </c>
      <c r="D26" s="2" t="s">
        <v>253</v>
      </c>
      <c r="E26" s="2">
        <v>70</v>
      </c>
      <c r="F26" s="2">
        <v>1.5</v>
      </c>
      <c r="G26" s="2">
        <f t="shared" si="0"/>
        <v>71.5</v>
      </c>
      <c r="H26" s="2">
        <f t="shared" si="1"/>
        <v>86.5</v>
      </c>
      <c r="I26" s="2">
        <f t="shared" si="2"/>
        <v>24.797687861271676</v>
      </c>
      <c r="J26" s="2">
        <v>3.54</v>
      </c>
      <c r="K26" s="2">
        <v>4.0199999999999996</v>
      </c>
      <c r="L26" s="2">
        <f t="shared" si="3"/>
        <v>39.626865671641795</v>
      </c>
      <c r="M26" s="2">
        <v>0.6</v>
      </c>
      <c r="N26" s="2">
        <f t="shared" si="4"/>
        <v>10.6</v>
      </c>
      <c r="O26" s="2">
        <f t="shared" si="5"/>
        <v>0.84905660377358494</v>
      </c>
      <c r="P26" s="2">
        <f t="shared" si="6"/>
        <v>40.475922275415378</v>
      </c>
      <c r="Q26" s="2">
        <v>30</v>
      </c>
      <c r="R26" s="2">
        <v>0.5</v>
      </c>
      <c r="S26" s="2">
        <f t="shared" si="7"/>
        <v>30.5</v>
      </c>
      <c r="T26" s="2">
        <f t="shared" si="8"/>
        <v>40</v>
      </c>
      <c r="U26" s="2">
        <f t="shared" si="9"/>
        <v>7.625</v>
      </c>
      <c r="V26" s="8">
        <f t="shared" si="10"/>
        <v>72.898610136687054</v>
      </c>
      <c r="W26" s="2">
        <f t="shared" si="11"/>
        <v>21</v>
      </c>
      <c r="X26" s="2">
        <v>21</v>
      </c>
      <c r="Y26" s="9">
        <f t="shared" si="12"/>
        <v>1</v>
      </c>
    </row>
    <row r="27" spans="1:25" ht="65.25" customHeight="1">
      <c r="A27" s="54" t="s">
        <v>61</v>
      </c>
      <c r="B27" s="54"/>
      <c r="C27" s="54"/>
      <c r="D27" s="54"/>
      <c r="E27" s="54"/>
      <c r="F27" s="54"/>
      <c r="G27" s="54"/>
      <c r="H27" s="54"/>
      <c r="I27" s="54"/>
      <c r="J27" s="54"/>
      <c r="K27" s="54"/>
      <c r="L27" s="54"/>
      <c r="M27" s="54"/>
      <c r="N27" s="54"/>
      <c r="O27" s="54"/>
      <c r="P27" s="1"/>
      <c r="Q27" s="1"/>
      <c r="R27" s="1"/>
      <c r="S27" s="1"/>
      <c r="T27" s="1"/>
      <c r="U27" s="1"/>
      <c r="V27" s="1"/>
      <c r="W27" s="1"/>
      <c r="X27" s="1"/>
      <c r="Y27" s="1"/>
    </row>
  </sheetData>
  <mergeCells count="15">
    <mergeCell ref="A1:Y1"/>
    <mergeCell ref="A2:Y2"/>
    <mergeCell ref="A3:Y3"/>
    <mergeCell ref="A4:A5"/>
    <mergeCell ref="B4:B5"/>
    <mergeCell ref="C4:C5"/>
    <mergeCell ref="D4:D5"/>
    <mergeCell ref="E4:I4"/>
    <mergeCell ref="J4:P4"/>
    <mergeCell ref="Q4:U4"/>
    <mergeCell ref="V4:V5"/>
    <mergeCell ref="W4:W5"/>
    <mergeCell ref="X4:X5"/>
    <mergeCell ref="Y4:Y5"/>
    <mergeCell ref="A27:O27"/>
  </mergeCells>
  <phoneticPr fontId="4"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0ED21-61B5-41E6-84B9-3B6C692E3294}">
  <dimension ref="A1:Y27"/>
  <sheetViews>
    <sheetView topLeftCell="A7" workbookViewId="0">
      <selection activeCell="Y11" sqref="Y11"/>
    </sheetView>
  </sheetViews>
  <sheetFormatPr defaultRowHeight="14.25"/>
  <cols>
    <col min="2" max="2" width="14.75" customWidth="1"/>
    <col min="4" max="4" width="11.625" customWidth="1"/>
  </cols>
  <sheetData>
    <row r="1" spans="1:25" ht="18.75">
      <c r="A1" s="44" t="s">
        <v>369</v>
      </c>
      <c r="B1" s="45"/>
      <c r="C1" s="45"/>
      <c r="D1" s="45"/>
      <c r="E1" s="45"/>
      <c r="F1" s="45"/>
      <c r="G1" s="45"/>
      <c r="H1" s="45"/>
      <c r="I1" s="45"/>
      <c r="J1" s="45"/>
      <c r="K1" s="45"/>
      <c r="L1" s="45"/>
      <c r="M1" s="45"/>
      <c r="N1" s="45"/>
      <c r="O1" s="45"/>
      <c r="P1" s="45"/>
      <c r="Q1" s="45"/>
      <c r="R1" s="45"/>
      <c r="S1" s="45"/>
      <c r="T1" s="45"/>
      <c r="U1" s="45"/>
      <c r="V1" s="45"/>
      <c r="W1" s="45"/>
      <c r="X1" s="45"/>
      <c r="Y1" s="45"/>
    </row>
    <row r="2" spans="1:25">
      <c r="A2" s="46" t="s">
        <v>236</v>
      </c>
      <c r="B2" s="46"/>
      <c r="C2" s="46"/>
      <c r="D2" s="46"/>
      <c r="E2" s="46"/>
      <c r="F2" s="46"/>
      <c r="G2" s="46"/>
      <c r="H2" s="46"/>
      <c r="I2" s="46"/>
      <c r="J2" s="46"/>
      <c r="K2" s="46"/>
      <c r="L2" s="46"/>
      <c r="M2" s="46"/>
      <c r="N2" s="46"/>
      <c r="O2" s="46"/>
      <c r="P2" s="46"/>
      <c r="Q2" s="46"/>
      <c r="R2" s="46"/>
      <c r="S2" s="46"/>
      <c r="T2" s="46"/>
      <c r="U2" s="46"/>
      <c r="V2" s="46"/>
      <c r="W2" s="46"/>
      <c r="X2" s="46"/>
      <c r="Y2" s="46"/>
    </row>
    <row r="3" spans="1:25">
      <c r="A3" s="74" t="s">
        <v>337</v>
      </c>
      <c r="B3" s="74"/>
      <c r="C3" s="74"/>
      <c r="D3" s="74"/>
      <c r="E3" s="74"/>
      <c r="F3" s="74"/>
      <c r="G3" s="74"/>
      <c r="H3" s="74"/>
      <c r="I3" s="74"/>
      <c r="J3" s="74"/>
      <c r="K3" s="74"/>
      <c r="L3" s="74"/>
      <c r="M3" s="74"/>
      <c r="N3" s="74"/>
      <c r="O3" s="74"/>
      <c r="P3" s="74"/>
      <c r="Q3" s="74"/>
      <c r="R3" s="74"/>
      <c r="S3" s="74"/>
      <c r="T3" s="74"/>
      <c r="U3" s="74"/>
      <c r="V3" s="74"/>
      <c r="W3" s="74"/>
      <c r="X3" s="74"/>
      <c r="Y3" s="74"/>
    </row>
    <row r="4" spans="1:25">
      <c r="A4" s="75" t="s">
        <v>0</v>
      </c>
      <c r="B4" s="53" t="s">
        <v>1</v>
      </c>
      <c r="C4" s="53" t="s">
        <v>2</v>
      </c>
      <c r="D4" s="53" t="s">
        <v>3</v>
      </c>
      <c r="E4" s="53" t="s">
        <v>4</v>
      </c>
      <c r="F4" s="53"/>
      <c r="G4" s="53"/>
      <c r="H4" s="53"/>
      <c r="I4" s="53"/>
      <c r="J4" s="53" t="s">
        <v>5</v>
      </c>
      <c r="K4" s="53"/>
      <c r="L4" s="53"/>
      <c r="M4" s="53"/>
      <c r="N4" s="53"/>
      <c r="O4" s="53"/>
      <c r="P4" s="53"/>
      <c r="Q4" s="53" t="s">
        <v>6</v>
      </c>
      <c r="R4" s="53"/>
      <c r="S4" s="53"/>
      <c r="T4" s="53"/>
      <c r="U4" s="53"/>
      <c r="V4" s="73" t="s">
        <v>296</v>
      </c>
      <c r="W4" s="53" t="s">
        <v>8</v>
      </c>
      <c r="X4" s="53" t="s">
        <v>9</v>
      </c>
      <c r="Y4" s="53" t="s">
        <v>65</v>
      </c>
    </row>
    <row r="5" spans="1:25" ht="48">
      <c r="A5" s="75"/>
      <c r="B5" s="53"/>
      <c r="C5" s="53"/>
      <c r="D5" s="53"/>
      <c r="E5" s="2" t="s">
        <v>11</v>
      </c>
      <c r="F5" s="2" t="s">
        <v>12</v>
      </c>
      <c r="G5" s="2" t="s">
        <v>13</v>
      </c>
      <c r="H5" s="2" t="s">
        <v>14</v>
      </c>
      <c r="I5" s="3" t="s">
        <v>15</v>
      </c>
      <c r="J5" s="2" t="s">
        <v>16</v>
      </c>
      <c r="K5" s="2" t="s">
        <v>17</v>
      </c>
      <c r="L5" s="2" t="s">
        <v>18</v>
      </c>
      <c r="M5" s="2" t="s">
        <v>21</v>
      </c>
      <c r="N5" s="2" t="s">
        <v>22</v>
      </c>
      <c r="O5" s="2" t="s">
        <v>23</v>
      </c>
      <c r="P5" s="3" t="s">
        <v>24</v>
      </c>
      <c r="Q5" s="2" t="s">
        <v>25</v>
      </c>
      <c r="R5" s="2" t="s">
        <v>26</v>
      </c>
      <c r="S5" s="2" t="s">
        <v>27</v>
      </c>
      <c r="T5" s="2" t="s">
        <v>28</v>
      </c>
      <c r="U5" s="3" t="s">
        <v>29</v>
      </c>
      <c r="V5" s="73"/>
      <c r="W5" s="53"/>
      <c r="X5" s="53"/>
      <c r="Y5" s="53"/>
    </row>
    <row r="6" spans="1:25" ht="24" customHeight="1">
      <c r="A6" s="26" t="s">
        <v>297</v>
      </c>
      <c r="B6" s="27">
        <v>2022207000612</v>
      </c>
      <c r="C6" s="2" t="s">
        <v>298</v>
      </c>
      <c r="D6" s="2" t="s">
        <v>68</v>
      </c>
      <c r="E6" s="2">
        <v>70</v>
      </c>
      <c r="F6" s="2">
        <v>12.5</v>
      </c>
      <c r="G6" s="2">
        <f t="shared" ref="G6:G26" si="0">E6+F6</f>
        <v>82.5</v>
      </c>
      <c r="H6" s="2">
        <v>88.5</v>
      </c>
      <c r="I6" s="2">
        <f t="shared" ref="I6:I26" si="1">G6/H6*30</f>
        <v>27.966101694915253</v>
      </c>
      <c r="J6" s="2">
        <v>3.94</v>
      </c>
      <c r="K6" s="2">
        <v>4.04</v>
      </c>
      <c r="L6" s="2">
        <f>J6/K6*45</f>
        <v>43.886138613861384</v>
      </c>
      <c r="M6" s="7">
        <v>33.832000000000001</v>
      </c>
      <c r="N6" s="7">
        <v>33.832000000000001</v>
      </c>
      <c r="O6" s="2">
        <f t="shared" ref="O6:O26" si="2">M6/N6*15</f>
        <v>15</v>
      </c>
      <c r="P6" s="2">
        <f t="shared" ref="P6:P26" si="3">L6+O6</f>
        <v>58.886138613861384</v>
      </c>
      <c r="Q6" s="2">
        <v>30</v>
      </c>
      <c r="R6" s="2">
        <v>4</v>
      </c>
      <c r="S6" s="2">
        <v>34</v>
      </c>
      <c r="T6" s="2">
        <v>105.5</v>
      </c>
      <c r="U6" s="2">
        <f t="shared" ref="U6:U26" si="4">S6/T6*10</f>
        <v>3.2227488151658767</v>
      </c>
      <c r="V6" s="12">
        <f t="shared" ref="V6:V26" si="5">I6+P6+U6</f>
        <v>90.074989123942501</v>
      </c>
      <c r="W6" s="2">
        <v>1</v>
      </c>
      <c r="X6" s="2">
        <v>21</v>
      </c>
      <c r="Y6" s="9">
        <f t="shared" ref="Y6:Y26" si="6">W6/X6</f>
        <v>4.7619047619047616E-2</v>
      </c>
    </row>
    <row r="7" spans="1:25" ht="24" customHeight="1">
      <c r="A7" s="28" t="s">
        <v>299</v>
      </c>
      <c r="B7" s="4" t="s">
        <v>300</v>
      </c>
      <c r="C7" s="2" t="s">
        <v>298</v>
      </c>
      <c r="D7" s="2" t="s">
        <v>68</v>
      </c>
      <c r="E7" s="2">
        <v>70</v>
      </c>
      <c r="F7" s="2">
        <v>8.5</v>
      </c>
      <c r="G7" s="2">
        <f t="shared" si="0"/>
        <v>78.5</v>
      </c>
      <c r="H7" s="2">
        <v>88.5</v>
      </c>
      <c r="I7" s="2">
        <f t="shared" si="1"/>
        <v>26.610169491525426</v>
      </c>
      <c r="J7" s="2">
        <v>3.92</v>
      </c>
      <c r="K7" s="2">
        <v>4.04</v>
      </c>
      <c r="L7" s="2">
        <f>J7/K7*45</f>
        <v>43.663366336633665</v>
      </c>
      <c r="M7" s="2">
        <v>17.766660000000002</v>
      </c>
      <c r="N7" s="7">
        <v>33.832000000000001</v>
      </c>
      <c r="O7" s="2">
        <f t="shared" si="2"/>
        <v>7.8771547647197933</v>
      </c>
      <c r="P7" s="2">
        <f t="shared" si="3"/>
        <v>51.540521101353455</v>
      </c>
      <c r="Q7" s="2">
        <v>30</v>
      </c>
      <c r="R7" s="2">
        <v>75.5</v>
      </c>
      <c r="S7" s="2">
        <f>Q7+R7</f>
        <v>105.5</v>
      </c>
      <c r="T7" s="2">
        <v>105.5</v>
      </c>
      <c r="U7" s="2">
        <f t="shared" si="4"/>
        <v>10</v>
      </c>
      <c r="V7" s="12">
        <f t="shared" si="5"/>
        <v>88.150690592878874</v>
      </c>
      <c r="W7" s="2">
        <v>2</v>
      </c>
      <c r="X7" s="2">
        <v>21</v>
      </c>
      <c r="Y7" s="9">
        <f t="shared" si="6"/>
        <v>9.5238095238095233E-2</v>
      </c>
    </row>
    <row r="8" spans="1:25" ht="24" customHeight="1">
      <c r="A8" s="28" t="s">
        <v>301</v>
      </c>
      <c r="B8" s="27">
        <v>2022207000706</v>
      </c>
      <c r="C8" s="2" t="s">
        <v>298</v>
      </c>
      <c r="D8" s="2" t="s">
        <v>68</v>
      </c>
      <c r="E8" s="2">
        <v>70</v>
      </c>
      <c r="F8" s="2">
        <v>18.5</v>
      </c>
      <c r="G8" s="2">
        <f t="shared" si="0"/>
        <v>88.5</v>
      </c>
      <c r="H8" s="2">
        <v>88.5</v>
      </c>
      <c r="I8" s="2">
        <f t="shared" si="1"/>
        <v>30</v>
      </c>
      <c r="J8" s="2">
        <v>4.04</v>
      </c>
      <c r="K8" s="2">
        <v>4.04</v>
      </c>
      <c r="L8" s="2">
        <v>45</v>
      </c>
      <c r="M8" s="2">
        <v>18.666665999999999</v>
      </c>
      <c r="N8" s="7">
        <v>33.832000000000001</v>
      </c>
      <c r="O8" s="2">
        <f t="shared" si="2"/>
        <v>8.2761879285883193</v>
      </c>
      <c r="P8" s="2">
        <f t="shared" si="3"/>
        <v>53.276187928588321</v>
      </c>
      <c r="Q8" s="2">
        <v>30</v>
      </c>
      <c r="R8" s="2">
        <v>13</v>
      </c>
      <c r="S8" s="2">
        <f>Q8+R8</f>
        <v>43</v>
      </c>
      <c r="T8" s="2">
        <v>105.5</v>
      </c>
      <c r="U8" s="2">
        <f t="shared" si="4"/>
        <v>4.0758293838862558</v>
      </c>
      <c r="V8" s="12">
        <f t="shared" si="5"/>
        <v>87.352017312474572</v>
      </c>
      <c r="W8" s="2">
        <v>3</v>
      </c>
      <c r="X8" s="2">
        <v>21</v>
      </c>
      <c r="Y8" s="9">
        <f t="shared" si="6"/>
        <v>0.14285714285714285</v>
      </c>
    </row>
    <row r="9" spans="1:25" ht="24" customHeight="1">
      <c r="A9" s="26" t="s">
        <v>302</v>
      </c>
      <c r="B9" s="5" t="s">
        <v>303</v>
      </c>
      <c r="C9" s="2" t="s">
        <v>304</v>
      </c>
      <c r="D9" s="2" t="s">
        <v>68</v>
      </c>
      <c r="E9" s="2">
        <v>70</v>
      </c>
      <c r="F9" s="2">
        <v>6.5</v>
      </c>
      <c r="G9" s="2">
        <f t="shared" si="0"/>
        <v>76.5</v>
      </c>
      <c r="H9" s="2">
        <v>88.5</v>
      </c>
      <c r="I9" s="2">
        <f t="shared" si="1"/>
        <v>25.932203389830509</v>
      </c>
      <c r="J9" s="2">
        <v>3.67</v>
      </c>
      <c r="K9" s="2">
        <v>4.04</v>
      </c>
      <c r="L9" s="29">
        <f>J9/4.04*45</f>
        <v>40.878712871287128</v>
      </c>
      <c r="M9" s="30">
        <v>27.766500000000001</v>
      </c>
      <c r="N9" s="7">
        <v>33.832000000000001</v>
      </c>
      <c r="O9" s="2">
        <f t="shared" si="2"/>
        <v>12.310756088909908</v>
      </c>
      <c r="P9" s="2">
        <f t="shared" si="3"/>
        <v>53.189468960197033</v>
      </c>
      <c r="Q9" s="2">
        <v>30</v>
      </c>
      <c r="R9" s="2">
        <v>6.75</v>
      </c>
      <c r="S9" s="2">
        <v>36.75</v>
      </c>
      <c r="T9" s="2">
        <v>105.5</v>
      </c>
      <c r="U9" s="2">
        <f t="shared" si="4"/>
        <v>3.4834123222748814</v>
      </c>
      <c r="V9" s="12">
        <f t="shared" si="5"/>
        <v>82.605084672302425</v>
      </c>
      <c r="W9" s="2">
        <v>4</v>
      </c>
      <c r="X9" s="2">
        <v>21</v>
      </c>
      <c r="Y9" s="9">
        <f t="shared" si="6"/>
        <v>0.19047619047619047</v>
      </c>
    </row>
    <row r="10" spans="1:25" ht="24" customHeight="1">
      <c r="A10" s="26" t="s">
        <v>305</v>
      </c>
      <c r="B10" s="4" t="s">
        <v>306</v>
      </c>
      <c r="C10" s="2" t="s">
        <v>298</v>
      </c>
      <c r="D10" s="2" t="s">
        <v>68</v>
      </c>
      <c r="E10" s="2">
        <v>70</v>
      </c>
      <c r="F10" s="2">
        <v>8.5</v>
      </c>
      <c r="G10" s="2">
        <f t="shared" si="0"/>
        <v>78.5</v>
      </c>
      <c r="H10" s="2">
        <v>88.5</v>
      </c>
      <c r="I10" s="2">
        <f t="shared" si="1"/>
        <v>26.610169491525426</v>
      </c>
      <c r="J10" s="2">
        <v>3.89</v>
      </c>
      <c r="K10" s="2">
        <v>4.04</v>
      </c>
      <c r="L10" s="2">
        <f t="shared" ref="L10:L15" si="7">J10/K10*45</f>
        <v>43.329207920792079</v>
      </c>
      <c r="M10" s="2">
        <v>12.875</v>
      </c>
      <c r="N10" s="7">
        <v>33.832000000000001</v>
      </c>
      <c r="O10" s="2">
        <f t="shared" si="2"/>
        <v>5.7083530385433905</v>
      </c>
      <c r="P10" s="2">
        <f t="shared" si="3"/>
        <v>49.037560959335472</v>
      </c>
      <c r="Q10" s="2">
        <v>30</v>
      </c>
      <c r="R10" s="2">
        <v>5.25</v>
      </c>
      <c r="S10" s="2">
        <f>Q10+R10</f>
        <v>35.25</v>
      </c>
      <c r="T10" s="2">
        <v>105.5</v>
      </c>
      <c r="U10" s="2">
        <f t="shared" si="4"/>
        <v>3.3412322274881516</v>
      </c>
      <c r="V10" s="12">
        <f t="shared" si="5"/>
        <v>78.988962678349054</v>
      </c>
      <c r="W10" s="2">
        <v>5</v>
      </c>
      <c r="X10" s="2">
        <v>21</v>
      </c>
      <c r="Y10" s="9">
        <f>W10/X10</f>
        <v>0.23809523809523808</v>
      </c>
    </row>
    <row r="11" spans="1:25" ht="24" customHeight="1">
      <c r="A11" s="28" t="s">
        <v>307</v>
      </c>
      <c r="B11" s="27">
        <v>2022207000720</v>
      </c>
      <c r="C11" s="6" t="s">
        <v>298</v>
      </c>
      <c r="D11" s="2" t="s">
        <v>68</v>
      </c>
      <c r="E11" s="2">
        <v>70</v>
      </c>
      <c r="F11" s="2">
        <v>10.5</v>
      </c>
      <c r="G11" s="2">
        <f t="shared" si="0"/>
        <v>80.5</v>
      </c>
      <c r="H11" s="2">
        <v>88.5</v>
      </c>
      <c r="I11" s="2">
        <f t="shared" si="1"/>
        <v>27.288135593220339</v>
      </c>
      <c r="J11" s="2">
        <v>3.72</v>
      </c>
      <c r="K11" s="2">
        <v>4.04</v>
      </c>
      <c r="L11" s="2">
        <f t="shared" si="7"/>
        <v>41.43564356435644</v>
      </c>
      <c r="M11" s="2">
        <v>10.63</v>
      </c>
      <c r="N11" s="7">
        <v>33.832000000000001</v>
      </c>
      <c r="O11" s="2">
        <f t="shared" si="2"/>
        <v>4.7129936155119418</v>
      </c>
      <c r="P11" s="2">
        <f t="shared" si="3"/>
        <v>46.148637179868381</v>
      </c>
      <c r="Q11" s="2">
        <v>30</v>
      </c>
      <c r="R11" s="2">
        <v>12.5</v>
      </c>
      <c r="S11" s="2">
        <v>42.5</v>
      </c>
      <c r="T11" s="2">
        <v>105.5</v>
      </c>
      <c r="U11" s="2">
        <f t="shared" si="4"/>
        <v>4.028436018957346</v>
      </c>
      <c r="V11" s="12">
        <f t="shared" si="5"/>
        <v>77.46520879204607</v>
      </c>
      <c r="W11" s="2">
        <v>6</v>
      </c>
      <c r="X11" s="2">
        <v>21</v>
      </c>
      <c r="Y11" s="9">
        <f t="shared" si="6"/>
        <v>0.2857142857142857</v>
      </c>
    </row>
    <row r="12" spans="1:25" ht="24" customHeight="1">
      <c r="A12" s="26" t="s">
        <v>308</v>
      </c>
      <c r="B12" s="5" t="s">
        <v>309</v>
      </c>
      <c r="C12" s="2" t="s">
        <v>304</v>
      </c>
      <c r="D12" s="2" t="s">
        <v>68</v>
      </c>
      <c r="E12" s="2">
        <v>70</v>
      </c>
      <c r="F12" s="2">
        <v>1.5</v>
      </c>
      <c r="G12" s="2">
        <f t="shared" si="0"/>
        <v>71.5</v>
      </c>
      <c r="H12" s="2">
        <v>88.5</v>
      </c>
      <c r="I12" s="2">
        <f t="shared" si="1"/>
        <v>24.237288135593221</v>
      </c>
      <c r="J12" s="2">
        <v>3.69</v>
      </c>
      <c r="K12" s="2">
        <v>4.04</v>
      </c>
      <c r="L12" s="2">
        <f t="shared" si="7"/>
        <v>41.101485148514854</v>
      </c>
      <c r="M12" s="2">
        <v>17</v>
      </c>
      <c r="N12" s="7">
        <v>33.832000000000001</v>
      </c>
      <c r="O12" s="2">
        <f t="shared" si="2"/>
        <v>7.5372428470087485</v>
      </c>
      <c r="P12" s="2">
        <f t="shared" si="3"/>
        <v>48.638727995523602</v>
      </c>
      <c r="Q12" s="2">
        <v>30</v>
      </c>
      <c r="R12" s="7">
        <v>5.25</v>
      </c>
      <c r="S12" s="2">
        <v>35.25</v>
      </c>
      <c r="T12" s="2">
        <v>105.5</v>
      </c>
      <c r="U12" s="2">
        <f t="shared" si="4"/>
        <v>3.3412322274881516</v>
      </c>
      <c r="V12" s="12">
        <f t="shared" si="5"/>
        <v>76.217248358604976</v>
      </c>
      <c r="W12" s="2">
        <v>7</v>
      </c>
      <c r="X12" s="2">
        <v>21</v>
      </c>
      <c r="Y12" s="9">
        <f t="shared" si="6"/>
        <v>0.33333333333333331</v>
      </c>
    </row>
    <row r="13" spans="1:25" ht="24" customHeight="1">
      <c r="A13" s="26" t="s">
        <v>310</v>
      </c>
      <c r="B13" s="31" t="s">
        <v>311</v>
      </c>
      <c r="C13" s="7" t="s">
        <v>304</v>
      </c>
      <c r="D13" s="2" t="s">
        <v>68</v>
      </c>
      <c r="E13" s="7">
        <v>70</v>
      </c>
      <c r="F13" s="7">
        <v>8.5</v>
      </c>
      <c r="G13" s="7">
        <f t="shared" si="0"/>
        <v>78.5</v>
      </c>
      <c r="H13" s="7">
        <v>88.5</v>
      </c>
      <c r="I13" s="7">
        <f t="shared" si="1"/>
        <v>26.610169491525426</v>
      </c>
      <c r="J13" s="7">
        <v>3.79</v>
      </c>
      <c r="K13" s="7">
        <v>4.04</v>
      </c>
      <c r="L13" s="7">
        <f t="shared" si="7"/>
        <v>42.215346534653463</v>
      </c>
      <c r="M13" s="7">
        <v>7.0994999999999999</v>
      </c>
      <c r="N13" s="7">
        <v>33.832000000000001</v>
      </c>
      <c r="O13" s="7">
        <f t="shared" si="2"/>
        <v>3.1476856230787416</v>
      </c>
      <c r="P13" s="7">
        <f t="shared" si="3"/>
        <v>45.363032157732206</v>
      </c>
      <c r="Q13" s="7">
        <v>30</v>
      </c>
      <c r="R13" s="7">
        <v>8.75</v>
      </c>
      <c r="S13" s="7">
        <v>38.75</v>
      </c>
      <c r="T13" s="7">
        <v>105.5</v>
      </c>
      <c r="U13" s="7">
        <f t="shared" si="4"/>
        <v>3.6729857819905214</v>
      </c>
      <c r="V13" s="32">
        <f t="shared" si="5"/>
        <v>75.646187431248151</v>
      </c>
      <c r="W13" s="2">
        <v>8</v>
      </c>
      <c r="X13" s="7">
        <v>21</v>
      </c>
      <c r="Y13" s="33">
        <f t="shared" si="6"/>
        <v>0.38095238095238093</v>
      </c>
    </row>
    <row r="14" spans="1:25" ht="24" customHeight="1">
      <c r="A14" s="26" t="s">
        <v>312</v>
      </c>
      <c r="B14" s="5" t="s">
        <v>313</v>
      </c>
      <c r="C14" s="2" t="s">
        <v>304</v>
      </c>
      <c r="D14" s="2" t="s">
        <v>68</v>
      </c>
      <c r="E14" s="2">
        <v>70</v>
      </c>
      <c r="F14" s="2">
        <v>7.5</v>
      </c>
      <c r="G14" s="2">
        <f t="shared" si="0"/>
        <v>77.5</v>
      </c>
      <c r="H14" s="2">
        <v>88.5</v>
      </c>
      <c r="I14" s="2">
        <f t="shared" si="1"/>
        <v>26.271186440677965</v>
      </c>
      <c r="J14" s="2">
        <v>3.53</v>
      </c>
      <c r="K14" s="2">
        <v>4.04</v>
      </c>
      <c r="L14" s="2">
        <f t="shared" si="7"/>
        <v>39.319306930693067</v>
      </c>
      <c r="M14" s="2">
        <v>14.1</v>
      </c>
      <c r="N14" s="7">
        <v>33.832000000000001</v>
      </c>
      <c r="O14" s="2">
        <f t="shared" si="2"/>
        <v>6.2514778907543151</v>
      </c>
      <c r="P14" s="2">
        <f t="shared" si="3"/>
        <v>45.570784821447383</v>
      </c>
      <c r="Q14" s="2">
        <v>30</v>
      </c>
      <c r="R14" s="2">
        <v>9.5</v>
      </c>
      <c r="S14" s="2">
        <v>39.5</v>
      </c>
      <c r="T14" s="2">
        <v>105.5</v>
      </c>
      <c r="U14" s="2">
        <f t="shared" si="4"/>
        <v>3.7440758293838861</v>
      </c>
      <c r="V14" s="12">
        <f t="shared" si="5"/>
        <v>75.586047091509244</v>
      </c>
      <c r="W14" s="2">
        <v>9</v>
      </c>
      <c r="X14" s="2">
        <v>21</v>
      </c>
      <c r="Y14" s="9">
        <f t="shared" si="6"/>
        <v>0.42857142857142855</v>
      </c>
    </row>
    <row r="15" spans="1:25" ht="24" customHeight="1">
      <c r="A15" s="26" t="s">
        <v>314</v>
      </c>
      <c r="B15" s="27">
        <v>2022207000702</v>
      </c>
      <c r="C15" s="2" t="s">
        <v>298</v>
      </c>
      <c r="D15" s="2" t="s">
        <v>68</v>
      </c>
      <c r="E15" s="2">
        <v>70</v>
      </c>
      <c r="F15" s="2">
        <v>3.5</v>
      </c>
      <c r="G15" s="2">
        <f t="shared" si="0"/>
        <v>73.5</v>
      </c>
      <c r="H15" s="2">
        <v>88.5</v>
      </c>
      <c r="I15" s="2">
        <f t="shared" si="1"/>
        <v>24.915254237288135</v>
      </c>
      <c r="J15" s="2">
        <v>3.77</v>
      </c>
      <c r="K15" s="2">
        <v>4.04</v>
      </c>
      <c r="L15" s="2">
        <f t="shared" si="7"/>
        <v>41.992574257425744</v>
      </c>
      <c r="M15" s="2">
        <v>8.7750000000000004</v>
      </c>
      <c r="N15" s="7">
        <v>33.832000000000001</v>
      </c>
      <c r="O15" s="2">
        <f t="shared" si="2"/>
        <v>3.8905474107353988</v>
      </c>
      <c r="P15" s="2">
        <f t="shared" si="3"/>
        <v>45.883121668161145</v>
      </c>
      <c r="Q15" s="2">
        <v>30</v>
      </c>
      <c r="R15" s="7">
        <v>11</v>
      </c>
      <c r="S15" s="2">
        <v>41</v>
      </c>
      <c r="T15" s="2">
        <v>105.5</v>
      </c>
      <c r="U15" s="2">
        <f t="shared" si="4"/>
        <v>3.8862559241706163</v>
      </c>
      <c r="V15" s="12">
        <f t="shared" si="5"/>
        <v>74.684631829619889</v>
      </c>
      <c r="W15" s="2">
        <v>10</v>
      </c>
      <c r="X15" s="2">
        <v>21</v>
      </c>
      <c r="Y15" s="9">
        <f t="shared" si="6"/>
        <v>0.47619047619047616</v>
      </c>
    </row>
    <row r="16" spans="1:25" ht="24" customHeight="1">
      <c r="A16" s="26" t="s">
        <v>315</v>
      </c>
      <c r="B16" s="5" t="s">
        <v>316</v>
      </c>
      <c r="C16" s="2" t="s">
        <v>304</v>
      </c>
      <c r="D16" s="2" t="s">
        <v>68</v>
      </c>
      <c r="E16" s="2">
        <v>70</v>
      </c>
      <c r="F16" s="2">
        <v>2.5</v>
      </c>
      <c r="G16" s="2">
        <f t="shared" si="0"/>
        <v>72.5</v>
      </c>
      <c r="H16" s="2">
        <v>88.5</v>
      </c>
      <c r="I16" s="2">
        <f t="shared" si="1"/>
        <v>24.576271186440678</v>
      </c>
      <c r="J16" s="2">
        <v>3.65</v>
      </c>
      <c r="K16" s="2">
        <v>4.04</v>
      </c>
      <c r="L16" s="2">
        <f>J16/4.04*45</f>
        <v>40.655940594059409</v>
      </c>
      <c r="M16" s="2">
        <v>8.7665000000000006</v>
      </c>
      <c r="N16" s="7">
        <v>33.832000000000001</v>
      </c>
      <c r="O16" s="2">
        <f t="shared" si="2"/>
        <v>3.8867787893118946</v>
      </c>
      <c r="P16" s="2">
        <f t="shared" si="3"/>
        <v>44.542719383371306</v>
      </c>
      <c r="Q16" s="2">
        <v>30</v>
      </c>
      <c r="R16" s="2">
        <v>2</v>
      </c>
      <c r="S16" s="2">
        <v>32</v>
      </c>
      <c r="T16" s="2">
        <v>105.5</v>
      </c>
      <c r="U16" s="2">
        <f t="shared" si="4"/>
        <v>3.0331753554502372</v>
      </c>
      <c r="V16" s="12">
        <f t="shared" si="5"/>
        <v>72.152165925262224</v>
      </c>
      <c r="W16" s="2">
        <v>11</v>
      </c>
      <c r="X16" s="2">
        <v>21</v>
      </c>
      <c r="Y16" s="9">
        <f t="shared" si="6"/>
        <v>0.52380952380952384</v>
      </c>
    </row>
    <row r="17" spans="1:25" ht="24" customHeight="1">
      <c r="A17" s="26" t="s">
        <v>317</v>
      </c>
      <c r="B17" s="34">
        <v>2022207000736</v>
      </c>
      <c r="C17" s="2" t="s">
        <v>298</v>
      </c>
      <c r="D17" s="2" t="s">
        <v>68</v>
      </c>
      <c r="E17" s="2">
        <v>70</v>
      </c>
      <c r="F17" s="2">
        <v>2.5</v>
      </c>
      <c r="G17" s="2">
        <f t="shared" si="0"/>
        <v>72.5</v>
      </c>
      <c r="H17" s="2">
        <v>88.5</v>
      </c>
      <c r="I17" s="2">
        <f t="shared" si="1"/>
        <v>24.576271186440678</v>
      </c>
      <c r="J17" s="2">
        <v>3.72</v>
      </c>
      <c r="K17" s="2">
        <v>4.04</v>
      </c>
      <c r="L17" s="2">
        <f>J17/K17*45</f>
        <v>41.43564356435644</v>
      </c>
      <c r="M17" s="2">
        <v>6.6</v>
      </c>
      <c r="N17" s="7">
        <v>33.832000000000001</v>
      </c>
      <c r="O17" s="2">
        <f t="shared" si="2"/>
        <v>2.9262236935445731</v>
      </c>
      <c r="P17" s="2">
        <f t="shared" si="3"/>
        <v>44.361867257901011</v>
      </c>
      <c r="Q17" s="2">
        <v>30</v>
      </c>
      <c r="R17" s="2">
        <v>2</v>
      </c>
      <c r="S17" s="2">
        <v>32</v>
      </c>
      <c r="T17" s="2">
        <v>105.5</v>
      </c>
      <c r="U17" s="2">
        <f t="shared" si="4"/>
        <v>3.0331753554502372</v>
      </c>
      <c r="V17" s="12">
        <f t="shared" si="5"/>
        <v>71.971313799791929</v>
      </c>
      <c r="W17" s="2">
        <v>12</v>
      </c>
      <c r="X17" s="2">
        <v>21</v>
      </c>
      <c r="Y17" s="9">
        <f t="shared" si="6"/>
        <v>0.5714285714285714</v>
      </c>
    </row>
    <row r="18" spans="1:25" ht="24" customHeight="1">
      <c r="A18" s="26" t="s">
        <v>318</v>
      </c>
      <c r="B18" s="5" t="s">
        <v>319</v>
      </c>
      <c r="C18" s="2" t="s">
        <v>304</v>
      </c>
      <c r="D18" s="2" t="s">
        <v>68</v>
      </c>
      <c r="E18" s="2">
        <v>70</v>
      </c>
      <c r="F18" s="2">
        <v>4.5</v>
      </c>
      <c r="G18" s="2">
        <f t="shared" si="0"/>
        <v>74.5</v>
      </c>
      <c r="H18" s="2">
        <v>88.5</v>
      </c>
      <c r="I18" s="2">
        <f t="shared" si="1"/>
        <v>25.254237288135595</v>
      </c>
      <c r="J18" s="2">
        <v>3.79</v>
      </c>
      <c r="K18" s="2">
        <v>4.04</v>
      </c>
      <c r="L18" s="2">
        <f>J18/K18*45</f>
        <v>42.215346534653463</v>
      </c>
      <c r="M18" s="2">
        <v>1.9995000000000001</v>
      </c>
      <c r="N18" s="7">
        <v>33.832000000000001</v>
      </c>
      <c r="O18" s="2">
        <f t="shared" si="2"/>
        <v>0.8865127689761173</v>
      </c>
      <c r="P18" s="2">
        <f t="shared" si="3"/>
        <v>43.101859303629581</v>
      </c>
      <c r="Q18" s="2">
        <v>30</v>
      </c>
      <c r="R18" s="2">
        <v>8</v>
      </c>
      <c r="S18" s="2">
        <v>38</v>
      </c>
      <c r="T18" s="2">
        <v>105.5</v>
      </c>
      <c r="U18" s="2">
        <f t="shared" si="4"/>
        <v>3.6018957345971563</v>
      </c>
      <c r="V18" s="12">
        <f t="shared" si="5"/>
        <v>71.95799232636233</v>
      </c>
      <c r="W18" s="2">
        <v>13</v>
      </c>
      <c r="X18" s="2">
        <v>21</v>
      </c>
      <c r="Y18" s="9">
        <f t="shared" si="6"/>
        <v>0.61904761904761907</v>
      </c>
    </row>
    <row r="19" spans="1:25" ht="24" customHeight="1">
      <c r="A19" s="28" t="s">
        <v>320</v>
      </c>
      <c r="B19" s="27">
        <v>2022207000728</v>
      </c>
      <c r="C19" s="2" t="s">
        <v>304</v>
      </c>
      <c r="D19" s="2" t="s">
        <v>68</v>
      </c>
      <c r="E19" s="2">
        <v>70</v>
      </c>
      <c r="F19" s="2">
        <v>6.5</v>
      </c>
      <c r="G19" s="2">
        <f t="shared" si="0"/>
        <v>76.5</v>
      </c>
      <c r="H19" s="2">
        <v>88.5</v>
      </c>
      <c r="I19" s="2">
        <f t="shared" si="1"/>
        <v>25.932203389830509</v>
      </c>
      <c r="J19" s="2">
        <v>3.63</v>
      </c>
      <c r="K19" s="24">
        <v>4.04</v>
      </c>
      <c r="L19" s="2">
        <f>J19/K19*45</f>
        <v>40.433168316831683</v>
      </c>
      <c r="M19" s="2">
        <v>0.6</v>
      </c>
      <c r="N19" s="7">
        <v>33.832000000000001</v>
      </c>
      <c r="O19" s="2">
        <f t="shared" si="2"/>
        <v>0.26602033577677936</v>
      </c>
      <c r="P19" s="2">
        <f t="shared" si="3"/>
        <v>40.699188652608463</v>
      </c>
      <c r="Q19" s="2">
        <v>30</v>
      </c>
      <c r="R19" s="7">
        <v>6.25</v>
      </c>
      <c r="S19" s="2">
        <f>Q19+R19</f>
        <v>36.25</v>
      </c>
      <c r="T19" s="2">
        <v>105.5</v>
      </c>
      <c r="U19" s="2">
        <f t="shared" si="4"/>
        <v>3.4360189573459716</v>
      </c>
      <c r="V19" s="12">
        <f t="shared" si="5"/>
        <v>70.06741099978494</v>
      </c>
      <c r="W19" s="2">
        <v>14</v>
      </c>
      <c r="X19" s="2">
        <v>21</v>
      </c>
      <c r="Y19" s="9">
        <f t="shared" si="6"/>
        <v>0.66666666666666663</v>
      </c>
    </row>
    <row r="20" spans="1:25" ht="24" customHeight="1">
      <c r="A20" s="26" t="s">
        <v>321</v>
      </c>
      <c r="B20" s="5" t="s">
        <v>322</v>
      </c>
      <c r="C20" s="2" t="s">
        <v>304</v>
      </c>
      <c r="D20" s="2" t="s">
        <v>68</v>
      </c>
      <c r="E20" s="2">
        <v>70</v>
      </c>
      <c r="F20" s="4" t="s">
        <v>323</v>
      </c>
      <c r="G20" s="2">
        <f t="shared" si="0"/>
        <v>77.5</v>
      </c>
      <c r="H20" s="2">
        <v>88.5</v>
      </c>
      <c r="I20" s="2">
        <f t="shared" si="1"/>
        <v>26.271186440677965</v>
      </c>
      <c r="J20" s="2">
        <v>3.5</v>
      </c>
      <c r="K20" s="2">
        <v>4.04</v>
      </c>
      <c r="L20" s="2">
        <f>J20/K20*45</f>
        <v>38.985148514851488</v>
      </c>
      <c r="M20" s="4" t="s">
        <v>324</v>
      </c>
      <c r="N20" s="7">
        <v>33.832000000000001</v>
      </c>
      <c r="O20" s="2">
        <f t="shared" si="2"/>
        <v>1.2562069933790494</v>
      </c>
      <c r="P20" s="2">
        <f t="shared" si="3"/>
        <v>40.241355508230541</v>
      </c>
      <c r="Q20" s="2">
        <v>30</v>
      </c>
      <c r="R20" s="4" t="s">
        <v>325</v>
      </c>
      <c r="S20" s="4">
        <f>Q20+R20</f>
        <v>36.5</v>
      </c>
      <c r="T20" s="2">
        <v>105.5</v>
      </c>
      <c r="U20" s="2">
        <f t="shared" si="4"/>
        <v>3.459715639810427</v>
      </c>
      <c r="V20" s="12">
        <f t="shared" si="5"/>
        <v>69.972257588718932</v>
      </c>
      <c r="W20" s="2">
        <v>15</v>
      </c>
      <c r="X20" s="2">
        <v>21</v>
      </c>
      <c r="Y20" s="9">
        <f t="shared" si="6"/>
        <v>0.7142857142857143</v>
      </c>
    </row>
    <row r="21" spans="1:25" ht="24" customHeight="1">
      <c r="A21" s="26" t="s">
        <v>326</v>
      </c>
      <c r="B21" s="5" t="s">
        <v>327</v>
      </c>
      <c r="C21" s="2" t="s">
        <v>304</v>
      </c>
      <c r="D21" s="2" t="s">
        <v>68</v>
      </c>
      <c r="E21" s="2">
        <v>70</v>
      </c>
      <c r="F21" s="2">
        <v>11.5</v>
      </c>
      <c r="G21" s="2">
        <f t="shared" si="0"/>
        <v>81.5</v>
      </c>
      <c r="H21" s="2">
        <v>88.5</v>
      </c>
      <c r="I21" s="2">
        <f t="shared" si="1"/>
        <v>27.627118644067796</v>
      </c>
      <c r="J21" s="2">
        <v>3.45</v>
      </c>
      <c r="K21" s="2">
        <v>4.04</v>
      </c>
      <c r="L21" s="2">
        <f>J21/K21*45</f>
        <v>38.428217821782177</v>
      </c>
      <c r="M21" s="2">
        <v>1.83328</v>
      </c>
      <c r="N21" s="7">
        <v>33.832000000000001</v>
      </c>
      <c r="O21" s="2">
        <f t="shared" si="2"/>
        <v>0.81281626862142342</v>
      </c>
      <c r="P21" s="2">
        <f t="shared" si="3"/>
        <v>39.241034090403602</v>
      </c>
      <c r="Q21" s="2">
        <v>30</v>
      </c>
      <c r="R21" s="7">
        <v>1.5</v>
      </c>
      <c r="S21" s="2">
        <v>31.5</v>
      </c>
      <c r="T21" s="2">
        <v>105.5</v>
      </c>
      <c r="U21" s="2">
        <f t="shared" si="4"/>
        <v>2.9857819905213265</v>
      </c>
      <c r="V21" s="12">
        <f t="shared" si="5"/>
        <v>69.853934724992726</v>
      </c>
      <c r="W21" s="2">
        <v>16</v>
      </c>
      <c r="X21" s="2">
        <v>21</v>
      </c>
      <c r="Y21" s="9">
        <f t="shared" si="6"/>
        <v>0.76190476190476186</v>
      </c>
    </row>
    <row r="22" spans="1:25" ht="24" customHeight="1">
      <c r="A22" s="28" t="s">
        <v>328</v>
      </c>
      <c r="B22" s="27">
        <v>2022207000727</v>
      </c>
      <c r="C22" s="2" t="s">
        <v>304</v>
      </c>
      <c r="D22" s="2" t="s">
        <v>68</v>
      </c>
      <c r="E22" s="2">
        <v>70</v>
      </c>
      <c r="F22" s="7">
        <v>7.5</v>
      </c>
      <c r="G22" s="2">
        <f t="shared" si="0"/>
        <v>77.5</v>
      </c>
      <c r="H22" s="2">
        <v>88.5</v>
      </c>
      <c r="I22" s="2">
        <f t="shared" si="1"/>
        <v>26.271186440677965</v>
      </c>
      <c r="J22" s="2">
        <v>3.54</v>
      </c>
      <c r="K22" s="24">
        <v>4.04</v>
      </c>
      <c r="L22" s="2">
        <f>J22/4.04*45</f>
        <v>39.430693069306933</v>
      </c>
      <c r="M22" s="2">
        <v>1.4325000000000001</v>
      </c>
      <c r="N22" s="7">
        <v>33.832000000000001</v>
      </c>
      <c r="O22" s="2">
        <f t="shared" si="2"/>
        <v>0.6351235516670608</v>
      </c>
      <c r="P22" s="2">
        <f t="shared" si="3"/>
        <v>40.065816620973997</v>
      </c>
      <c r="Q22" s="2">
        <v>30</v>
      </c>
      <c r="R22" s="2">
        <v>6.75</v>
      </c>
      <c r="S22" s="2">
        <f>Q22+R22</f>
        <v>36.75</v>
      </c>
      <c r="T22" s="2">
        <v>105.5</v>
      </c>
      <c r="U22" s="2">
        <f t="shared" si="4"/>
        <v>3.4834123222748814</v>
      </c>
      <c r="V22" s="12">
        <f t="shared" si="5"/>
        <v>69.820415383926843</v>
      </c>
      <c r="W22" s="2">
        <v>17</v>
      </c>
      <c r="X22" s="2">
        <v>21</v>
      </c>
      <c r="Y22" s="9">
        <f t="shared" si="6"/>
        <v>0.80952380952380953</v>
      </c>
    </row>
    <row r="23" spans="1:25" ht="24" customHeight="1">
      <c r="A23" s="26" t="s">
        <v>329</v>
      </c>
      <c r="B23" s="5" t="s">
        <v>330</v>
      </c>
      <c r="C23" s="2" t="s">
        <v>304</v>
      </c>
      <c r="D23" s="2" t="s">
        <v>68</v>
      </c>
      <c r="E23" s="2">
        <v>70</v>
      </c>
      <c r="F23" s="2">
        <v>7.5</v>
      </c>
      <c r="G23" s="2">
        <f t="shared" si="0"/>
        <v>77.5</v>
      </c>
      <c r="H23" s="2">
        <v>88.5</v>
      </c>
      <c r="I23" s="2">
        <f t="shared" si="1"/>
        <v>26.271186440677965</v>
      </c>
      <c r="J23" s="2">
        <v>3.53</v>
      </c>
      <c r="K23" s="2">
        <v>4.04</v>
      </c>
      <c r="L23" s="2">
        <f>J23/K23*45</f>
        <v>39.319306930693067</v>
      </c>
      <c r="M23" s="2">
        <v>1.6875</v>
      </c>
      <c r="N23" s="7">
        <v>33.832000000000001</v>
      </c>
      <c r="O23" s="2">
        <f t="shared" si="2"/>
        <v>0.74818219437219202</v>
      </c>
      <c r="P23" s="2">
        <f t="shared" si="3"/>
        <v>40.067489125065258</v>
      </c>
      <c r="Q23" s="2">
        <v>30</v>
      </c>
      <c r="R23" s="2">
        <v>5</v>
      </c>
      <c r="S23" s="2">
        <v>35</v>
      </c>
      <c r="T23" s="2">
        <v>105.5</v>
      </c>
      <c r="U23" s="2">
        <f t="shared" si="4"/>
        <v>3.3175355450236967</v>
      </c>
      <c r="V23" s="12">
        <f t="shared" si="5"/>
        <v>69.656211110766918</v>
      </c>
      <c r="W23" s="2">
        <v>18</v>
      </c>
      <c r="X23" s="2">
        <v>21</v>
      </c>
      <c r="Y23" s="9">
        <f t="shared" si="6"/>
        <v>0.8571428571428571</v>
      </c>
    </row>
    <row r="24" spans="1:25" ht="24" customHeight="1">
      <c r="A24" s="26" t="s">
        <v>331</v>
      </c>
      <c r="B24" s="5" t="s">
        <v>332</v>
      </c>
      <c r="C24" s="2" t="s">
        <v>304</v>
      </c>
      <c r="D24" s="2" t="s">
        <v>68</v>
      </c>
      <c r="E24" s="2">
        <v>70</v>
      </c>
      <c r="F24" s="2">
        <v>1.5</v>
      </c>
      <c r="G24" s="2">
        <f t="shared" si="0"/>
        <v>71.5</v>
      </c>
      <c r="H24" s="2">
        <v>88.5</v>
      </c>
      <c r="I24" s="2">
        <f t="shared" si="1"/>
        <v>24.237288135593221</v>
      </c>
      <c r="J24" s="2">
        <v>3.6</v>
      </c>
      <c r="K24" s="2">
        <v>4.04</v>
      </c>
      <c r="L24" s="2">
        <f>J24/K24*45</f>
        <v>40.099009900990097</v>
      </c>
      <c r="M24" s="2">
        <v>1.93333</v>
      </c>
      <c r="N24" s="7">
        <v>33.832000000000001</v>
      </c>
      <c r="O24" s="2">
        <f t="shared" si="2"/>
        <v>0.85717515961220137</v>
      </c>
      <c r="P24" s="2">
        <f t="shared" si="3"/>
        <v>40.956185060602301</v>
      </c>
      <c r="Q24" s="2">
        <v>30</v>
      </c>
      <c r="R24" s="2">
        <v>1</v>
      </c>
      <c r="S24" s="2">
        <v>31</v>
      </c>
      <c r="T24" s="2">
        <v>105.5</v>
      </c>
      <c r="U24" s="2">
        <f t="shared" si="4"/>
        <v>2.9383886255924168</v>
      </c>
      <c r="V24" s="12">
        <f t="shared" si="5"/>
        <v>68.131861821787936</v>
      </c>
      <c r="W24" s="2">
        <v>19</v>
      </c>
      <c r="X24" s="2">
        <v>21</v>
      </c>
      <c r="Y24" s="9">
        <f t="shared" si="6"/>
        <v>0.90476190476190477</v>
      </c>
    </row>
    <row r="25" spans="1:25" ht="24" customHeight="1">
      <c r="A25" s="26" t="s">
        <v>333</v>
      </c>
      <c r="B25" s="5" t="s">
        <v>334</v>
      </c>
      <c r="C25" s="2" t="s">
        <v>304</v>
      </c>
      <c r="D25" s="2" t="s">
        <v>68</v>
      </c>
      <c r="E25" s="2">
        <v>70</v>
      </c>
      <c r="F25" s="2">
        <v>-0.5</v>
      </c>
      <c r="G25" s="2">
        <f t="shared" si="0"/>
        <v>69.5</v>
      </c>
      <c r="H25" s="2">
        <v>88.5</v>
      </c>
      <c r="I25" s="2">
        <f t="shared" si="1"/>
        <v>23.559322033898304</v>
      </c>
      <c r="J25" s="24">
        <v>3.58</v>
      </c>
      <c r="K25" s="24">
        <v>4.04</v>
      </c>
      <c r="L25" s="24">
        <f>J25/K25*45</f>
        <v>39.876237623762378</v>
      </c>
      <c r="M25" s="2">
        <v>0.375</v>
      </c>
      <c r="N25" s="7">
        <v>33.832000000000001</v>
      </c>
      <c r="O25" s="2">
        <f t="shared" si="2"/>
        <v>0.16626270986048711</v>
      </c>
      <c r="P25" s="2">
        <f t="shared" si="3"/>
        <v>40.042500333622868</v>
      </c>
      <c r="Q25" s="2">
        <v>30</v>
      </c>
      <c r="R25" s="2">
        <v>0.75</v>
      </c>
      <c r="S25" s="2">
        <v>30.75</v>
      </c>
      <c r="T25" s="2">
        <v>105.5</v>
      </c>
      <c r="U25" s="2">
        <f t="shared" si="4"/>
        <v>2.9146919431279623</v>
      </c>
      <c r="V25" s="12">
        <f t="shared" si="5"/>
        <v>66.516514310649129</v>
      </c>
      <c r="W25" s="2">
        <v>20</v>
      </c>
      <c r="X25" s="2">
        <v>21</v>
      </c>
      <c r="Y25" s="9">
        <f t="shared" si="6"/>
        <v>0.95238095238095233</v>
      </c>
    </row>
    <row r="26" spans="1:25" ht="24" customHeight="1">
      <c r="A26" s="26" t="s">
        <v>335</v>
      </c>
      <c r="B26" s="2" t="s">
        <v>336</v>
      </c>
      <c r="C26" s="2" t="s">
        <v>304</v>
      </c>
      <c r="D26" s="2" t="s">
        <v>68</v>
      </c>
      <c r="E26" s="2">
        <v>70</v>
      </c>
      <c r="F26" s="2">
        <v>1.5</v>
      </c>
      <c r="G26" s="2">
        <f t="shared" si="0"/>
        <v>71.5</v>
      </c>
      <c r="H26" s="2">
        <v>88.5</v>
      </c>
      <c r="I26" s="2">
        <f t="shared" si="1"/>
        <v>24.237288135593221</v>
      </c>
      <c r="J26" s="2">
        <v>3.19</v>
      </c>
      <c r="K26" s="2">
        <v>4.04</v>
      </c>
      <c r="L26" s="2">
        <f>J26/4.04*45</f>
        <v>35.53217821782178</v>
      </c>
      <c r="M26" s="2">
        <v>1.6875</v>
      </c>
      <c r="N26" s="7">
        <v>33.832000000000001</v>
      </c>
      <c r="O26" s="2">
        <f t="shared" si="2"/>
        <v>0.74818219437219202</v>
      </c>
      <c r="P26" s="2">
        <f t="shared" si="3"/>
        <v>36.280360412193971</v>
      </c>
      <c r="Q26" s="2">
        <v>30</v>
      </c>
      <c r="R26" s="2">
        <v>3.5</v>
      </c>
      <c r="S26" s="2">
        <f>Q26+R26</f>
        <v>33.5</v>
      </c>
      <c r="T26" s="2">
        <v>105.5</v>
      </c>
      <c r="U26" s="2">
        <f t="shared" si="4"/>
        <v>3.175355450236967</v>
      </c>
      <c r="V26" s="12">
        <f t="shared" si="5"/>
        <v>63.693003998024153</v>
      </c>
      <c r="W26" s="2">
        <v>21</v>
      </c>
      <c r="X26" s="2">
        <v>21</v>
      </c>
      <c r="Y26" s="9">
        <f t="shared" si="6"/>
        <v>1</v>
      </c>
    </row>
    <row r="27" spans="1:25" ht="61.5" customHeight="1">
      <c r="A27" s="43" t="s">
        <v>357</v>
      </c>
      <c r="B27" s="43"/>
      <c r="C27" s="43"/>
      <c r="D27" s="43"/>
      <c r="E27" s="43"/>
      <c r="F27" s="43"/>
      <c r="G27" s="43"/>
      <c r="H27" s="43"/>
      <c r="I27" s="43"/>
      <c r="J27" s="43"/>
      <c r="K27" s="43"/>
      <c r="L27" s="43"/>
      <c r="M27" s="43"/>
      <c r="N27" s="43"/>
      <c r="O27" s="43"/>
    </row>
  </sheetData>
  <mergeCells count="15">
    <mergeCell ref="A1:Y1"/>
    <mergeCell ref="A2:Y2"/>
    <mergeCell ref="A3:Y3"/>
    <mergeCell ref="A4:A5"/>
    <mergeCell ref="B4:B5"/>
    <mergeCell ref="C4:C5"/>
    <mergeCell ref="D4:D5"/>
    <mergeCell ref="E4:I4"/>
    <mergeCell ref="J4:P4"/>
    <mergeCell ref="Q4:U4"/>
    <mergeCell ref="V4:V5"/>
    <mergeCell ref="W4:W5"/>
    <mergeCell ref="X4:X5"/>
    <mergeCell ref="Y4:Y5"/>
    <mergeCell ref="A27:O27"/>
  </mergeCells>
  <phoneticPr fontId="4"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BBA4B4-5A62-4522-9D43-1161AE4F7E9C}">
  <dimension ref="A1:Y23"/>
  <sheetViews>
    <sheetView topLeftCell="B1" workbookViewId="0">
      <selection activeCell="Y7" sqref="Y7"/>
    </sheetView>
  </sheetViews>
  <sheetFormatPr defaultRowHeight="14.25"/>
  <cols>
    <col min="2" max="2" width="13.375" customWidth="1"/>
    <col min="4" max="4" width="13.625" customWidth="1"/>
  </cols>
  <sheetData>
    <row r="1" spans="1:25" ht="18.75" customHeight="1">
      <c r="A1" s="44" t="s">
        <v>370</v>
      </c>
      <c r="B1" s="45"/>
      <c r="C1" s="45"/>
      <c r="D1" s="45"/>
      <c r="E1" s="45"/>
      <c r="F1" s="45"/>
      <c r="G1" s="45"/>
      <c r="H1" s="45"/>
      <c r="I1" s="45"/>
      <c r="J1" s="45"/>
      <c r="K1" s="45"/>
      <c r="L1" s="45"/>
      <c r="M1" s="45"/>
      <c r="N1" s="45"/>
      <c r="O1" s="45"/>
      <c r="P1" s="45"/>
      <c r="Q1" s="45"/>
      <c r="R1" s="45"/>
      <c r="S1" s="45"/>
      <c r="T1" s="45"/>
      <c r="U1" s="45"/>
      <c r="V1" s="45"/>
      <c r="W1" s="45"/>
      <c r="X1" s="45"/>
      <c r="Y1" s="45"/>
    </row>
    <row r="2" spans="1:25">
      <c r="A2" s="46" t="s">
        <v>236</v>
      </c>
      <c r="B2" s="46"/>
      <c r="C2" s="46"/>
      <c r="D2" s="46"/>
      <c r="E2" s="46"/>
      <c r="F2" s="46"/>
      <c r="G2" s="46"/>
      <c r="H2" s="46"/>
      <c r="I2" s="46"/>
      <c r="J2" s="46"/>
      <c r="K2" s="46"/>
      <c r="L2" s="46"/>
      <c r="M2" s="46"/>
      <c r="N2" s="46"/>
      <c r="O2" s="46"/>
      <c r="P2" s="46"/>
      <c r="Q2" s="46"/>
      <c r="R2" s="46"/>
      <c r="S2" s="46"/>
      <c r="T2" s="46"/>
      <c r="U2" s="46"/>
      <c r="V2" s="46"/>
      <c r="W2" s="46"/>
      <c r="X2" s="46"/>
      <c r="Y2" s="46"/>
    </row>
    <row r="3" spans="1:25">
      <c r="A3" s="47" t="s">
        <v>63</v>
      </c>
      <c r="B3" s="47"/>
      <c r="C3" s="47"/>
      <c r="D3" s="47"/>
      <c r="E3" s="47"/>
      <c r="F3" s="47"/>
      <c r="G3" s="47"/>
      <c r="H3" s="47"/>
      <c r="I3" s="47"/>
      <c r="J3" s="47"/>
      <c r="K3" s="47"/>
      <c r="L3" s="47"/>
      <c r="M3" s="47"/>
      <c r="N3" s="47"/>
      <c r="O3" s="47"/>
      <c r="P3" s="47"/>
      <c r="Q3" s="47"/>
      <c r="R3" s="47"/>
      <c r="S3" s="47"/>
      <c r="T3" s="47"/>
      <c r="U3" s="47"/>
      <c r="V3" s="47"/>
      <c r="W3" s="47"/>
      <c r="X3" s="47"/>
      <c r="Y3" s="47"/>
    </row>
    <row r="4" spans="1:25">
      <c r="A4" s="48" t="s">
        <v>0</v>
      </c>
      <c r="B4" s="41" t="s">
        <v>1</v>
      </c>
      <c r="C4" s="41" t="s">
        <v>2</v>
      </c>
      <c r="D4" s="41" t="s">
        <v>3</v>
      </c>
      <c r="E4" s="50" t="s">
        <v>4</v>
      </c>
      <c r="F4" s="51"/>
      <c r="G4" s="51"/>
      <c r="H4" s="51"/>
      <c r="I4" s="52"/>
      <c r="J4" s="53" t="s">
        <v>5</v>
      </c>
      <c r="K4" s="53"/>
      <c r="L4" s="53"/>
      <c r="M4" s="53"/>
      <c r="N4" s="53"/>
      <c r="O4" s="53"/>
      <c r="P4" s="53"/>
      <c r="Q4" s="53" t="s">
        <v>6</v>
      </c>
      <c r="R4" s="53"/>
      <c r="S4" s="53"/>
      <c r="T4" s="53"/>
      <c r="U4" s="53"/>
      <c r="V4" s="41" t="s">
        <v>7</v>
      </c>
      <c r="W4" s="41" t="s">
        <v>8</v>
      </c>
      <c r="X4" s="41" t="s">
        <v>9</v>
      </c>
      <c r="Y4" s="41" t="s">
        <v>65</v>
      </c>
    </row>
    <row r="5" spans="1:25" ht="48">
      <c r="A5" s="49"/>
      <c r="B5" s="42"/>
      <c r="C5" s="42"/>
      <c r="D5" s="42"/>
      <c r="E5" s="2" t="s">
        <v>11</v>
      </c>
      <c r="F5" s="2" t="s">
        <v>12</v>
      </c>
      <c r="G5" s="2" t="s">
        <v>13</v>
      </c>
      <c r="H5" s="2" t="s">
        <v>14</v>
      </c>
      <c r="I5" s="3" t="s">
        <v>338</v>
      </c>
      <c r="J5" s="2" t="s">
        <v>16</v>
      </c>
      <c r="K5" s="2" t="s">
        <v>17</v>
      </c>
      <c r="L5" s="2" t="s">
        <v>18</v>
      </c>
      <c r="M5" s="2" t="s">
        <v>21</v>
      </c>
      <c r="N5" s="2" t="s">
        <v>22</v>
      </c>
      <c r="O5" s="12" t="s">
        <v>23</v>
      </c>
      <c r="P5" s="3" t="s">
        <v>24</v>
      </c>
      <c r="Q5" s="2" t="s">
        <v>25</v>
      </c>
      <c r="R5" s="2" t="s">
        <v>26</v>
      </c>
      <c r="S5" s="2" t="s">
        <v>27</v>
      </c>
      <c r="T5" s="2" t="s">
        <v>28</v>
      </c>
      <c r="U5" s="3" t="s">
        <v>29</v>
      </c>
      <c r="V5" s="42"/>
      <c r="W5" s="42"/>
      <c r="X5" s="42"/>
      <c r="Y5" s="42"/>
    </row>
    <row r="6" spans="1:25" ht="24" customHeight="1">
      <c r="A6" s="24" t="s">
        <v>339</v>
      </c>
      <c r="B6" s="4" t="s">
        <v>372</v>
      </c>
      <c r="C6" s="2" t="s">
        <v>340</v>
      </c>
      <c r="D6" s="4" t="s">
        <v>217</v>
      </c>
      <c r="E6" s="2">
        <v>70</v>
      </c>
      <c r="F6" s="2">
        <v>12</v>
      </c>
      <c r="G6" s="2">
        <f t="shared" ref="G6:G22" si="0">E6+F6</f>
        <v>82</v>
      </c>
      <c r="H6" s="2">
        <v>91</v>
      </c>
      <c r="I6" s="10">
        <f t="shared" ref="I6:I22" si="1">G6/H6*30</f>
        <v>27.032967032967033</v>
      </c>
      <c r="J6" s="36">
        <v>3.72</v>
      </c>
      <c r="K6" s="2">
        <v>3.88</v>
      </c>
      <c r="L6" s="10">
        <f t="shared" ref="L6:L22" si="2">J6/K6*45</f>
        <v>43.144329896907216</v>
      </c>
      <c r="M6" s="2">
        <v>27.67</v>
      </c>
      <c r="N6" s="2">
        <v>27.67</v>
      </c>
      <c r="O6" s="12">
        <f t="shared" ref="O6:O22" si="3">M6/N6*15</f>
        <v>15</v>
      </c>
      <c r="P6" s="10">
        <f t="shared" ref="P6:P22" si="4">O6+L6</f>
        <v>58.144329896907216</v>
      </c>
      <c r="Q6" s="2">
        <v>30</v>
      </c>
      <c r="R6" s="10">
        <v>10.25</v>
      </c>
      <c r="S6" s="10">
        <f t="shared" ref="S6:S22" si="5">Q6+R6</f>
        <v>40.25</v>
      </c>
      <c r="T6" s="2">
        <v>41.5</v>
      </c>
      <c r="U6" s="12">
        <f t="shared" ref="U6:U22" si="6">S6/T6*10</f>
        <v>9.6987951807228914</v>
      </c>
      <c r="V6" s="12">
        <f t="shared" ref="V6:V22" si="7">SUM(I6,P6,U6)</f>
        <v>94.876092110597142</v>
      </c>
      <c r="W6" s="6">
        <f>RANK(V6,$V$6:$V$22,0)</f>
        <v>1</v>
      </c>
      <c r="X6" s="2">
        <v>17</v>
      </c>
      <c r="Y6" s="37">
        <f>W6/X6</f>
        <v>5.8823529411764705E-2</v>
      </c>
    </row>
    <row r="7" spans="1:25" ht="24" customHeight="1">
      <c r="A7" s="24" t="s">
        <v>341</v>
      </c>
      <c r="B7" s="4" t="s">
        <v>373</v>
      </c>
      <c r="C7" s="2" t="s">
        <v>340</v>
      </c>
      <c r="D7" s="4" t="s">
        <v>217</v>
      </c>
      <c r="E7" s="2">
        <v>70</v>
      </c>
      <c r="F7" s="2">
        <v>21</v>
      </c>
      <c r="G7" s="2">
        <f t="shared" si="0"/>
        <v>91</v>
      </c>
      <c r="H7" s="2">
        <v>91</v>
      </c>
      <c r="I7" s="10">
        <f t="shared" si="1"/>
        <v>30</v>
      </c>
      <c r="J7" s="36">
        <v>3.81</v>
      </c>
      <c r="K7" s="2">
        <v>3.88</v>
      </c>
      <c r="L7" s="10">
        <f t="shared" si="2"/>
        <v>44.188144329896907</v>
      </c>
      <c r="M7" s="2">
        <v>20.324999999999999</v>
      </c>
      <c r="N7" s="2">
        <v>27.67</v>
      </c>
      <c r="O7" s="12">
        <f t="shared" si="3"/>
        <v>11.01825081315504</v>
      </c>
      <c r="P7" s="10">
        <f t="shared" si="4"/>
        <v>55.20639514305195</v>
      </c>
      <c r="Q7" s="2">
        <v>30</v>
      </c>
      <c r="R7" s="10">
        <v>8</v>
      </c>
      <c r="S7" s="10">
        <f t="shared" si="5"/>
        <v>38</v>
      </c>
      <c r="T7" s="2">
        <v>41.5</v>
      </c>
      <c r="U7" s="12">
        <f t="shared" si="6"/>
        <v>9.1566265060240966</v>
      </c>
      <c r="V7" s="12">
        <f t="shared" si="7"/>
        <v>94.363021649076046</v>
      </c>
      <c r="W7" s="6">
        <f t="shared" ref="W7:W22" si="8">RANK(V7,$V$6:$V$22,0)</f>
        <v>2</v>
      </c>
      <c r="X7" s="2">
        <v>17</v>
      </c>
      <c r="Y7" s="37">
        <f t="shared" ref="Y6:Y22" si="9">W7/X7</f>
        <v>0.11764705882352941</v>
      </c>
    </row>
    <row r="8" spans="1:25" ht="24" customHeight="1">
      <c r="A8" s="4" t="s">
        <v>342</v>
      </c>
      <c r="B8" s="4" t="s">
        <v>374</v>
      </c>
      <c r="C8" s="2" t="s">
        <v>340</v>
      </c>
      <c r="D8" s="4" t="s">
        <v>217</v>
      </c>
      <c r="E8" s="2">
        <v>70</v>
      </c>
      <c r="F8" s="2">
        <v>12</v>
      </c>
      <c r="G8" s="2">
        <f t="shared" si="0"/>
        <v>82</v>
      </c>
      <c r="H8" s="2">
        <v>91</v>
      </c>
      <c r="I8" s="10">
        <f t="shared" si="1"/>
        <v>27.032967032967033</v>
      </c>
      <c r="J8" s="36">
        <v>3.71</v>
      </c>
      <c r="K8" s="2">
        <v>3.88</v>
      </c>
      <c r="L8" s="10">
        <f t="shared" si="2"/>
        <v>43.02835051546392</v>
      </c>
      <c r="M8" s="2">
        <v>21.5</v>
      </c>
      <c r="N8" s="2">
        <v>27.67</v>
      </c>
      <c r="O8" s="12">
        <f t="shared" si="3"/>
        <v>11.655222262378025</v>
      </c>
      <c r="P8" s="10">
        <f t="shared" si="4"/>
        <v>54.683572777841945</v>
      </c>
      <c r="Q8" s="2">
        <v>30</v>
      </c>
      <c r="R8" s="10">
        <v>8.25</v>
      </c>
      <c r="S8" s="10">
        <f t="shared" si="5"/>
        <v>38.25</v>
      </c>
      <c r="T8" s="2">
        <v>41.5</v>
      </c>
      <c r="U8" s="12">
        <f t="shared" si="6"/>
        <v>9.216867469879519</v>
      </c>
      <c r="V8" s="12">
        <f t="shared" si="7"/>
        <v>90.933407280688499</v>
      </c>
      <c r="W8" s="6">
        <f t="shared" si="8"/>
        <v>3</v>
      </c>
      <c r="X8" s="2">
        <v>17</v>
      </c>
      <c r="Y8" s="37">
        <f t="shared" si="9"/>
        <v>0.17647058823529413</v>
      </c>
    </row>
    <row r="9" spans="1:25" ht="24" customHeight="1">
      <c r="A9" s="35" t="s">
        <v>343</v>
      </c>
      <c r="B9" s="4" t="s">
        <v>375</v>
      </c>
      <c r="C9" s="2" t="s">
        <v>340</v>
      </c>
      <c r="D9" s="4" t="s">
        <v>217</v>
      </c>
      <c r="E9" s="2">
        <v>70</v>
      </c>
      <c r="F9" s="2">
        <v>16</v>
      </c>
      <c r="G9" s="2">
        <f t="shared" si="0"/>
        <v>86</v>
      </c>
      <c r="H9" s="2">
        <v>91</v>
      </c>
      <c r="I9" s="10">
        <f t="shared" si="1"/>
        <v>28.35164835164835</v>
      </c>
      <c r="J9" s="36">
        <v>3.79</v>
      </c>
      <c r="K9" s="2">
        <v>3.88</v>
      </c>
      <c r="L9" s="10">
        <f t="shared" si="2"/>
        <v>43.956185567010316</v>
      </c>
      <c r="M9" s="2">
        <v>15.7</v>
      </c>
      <c r="N9" s="2">
        <v>27.67</v>
      </c>
      <c r="O9" s="12">
        <f t="shared" si="3"/>
        <v>8.5110227683411619</v>
      </c>
      <c r="P9" s="10">
        <f t="shared" si="4"/>
        <v>52.467208335351479</v>
      </c>
      <c r="Q9" s="2">
        <v>30</v>
      </c>
      <c r="R9" s="10">
        <v>11</v>
      </c>
      <c r="S9" s="10">
        <f t="shared" si="5"/>
        <v>41</v>
      </c>
      <c r="T9" s="2">
        <v>41.5</v>
      </c>
      <c r="U9" s="12">
        <f t="shared" si="6"/>
        <v>9.8795180722891569</v>
      </c>
      <c r="V9" s="12">
        <f t="shared" si="7"/>
        <v>90.698374759288981</v>
      </c>
      <c r="W9" s="6">
        <f t="shared" si="8"/>
        <v>4</v>
      </c>
      <c r="X9" s="2">
        <v>17</v>
      </c>
      <c r="Y9" s="37">
        <f t="shared" si="9"/>
        <v>0.23529411764705882</v>
      </c>
    </row>
    <row r="10" spans="1:25" ht="24" customHeight="1">
      <c r="A10" s="35" t="s">
        <v>344</v>
      </c>
      <c r="B10" s="4" t="s">
        <v>376</v>
      </c>
      <c r="C10" s="2" t="s">
        <v>340</v>
      </c>
      <c r="D10" s="4" t="s">
        <v>217</v>
      </c>
      <c r="E10" s="2">
        <v>70</v>
      </c>
      <c r="F10" s="2">
        <v>13</v>
      </c>
      <c r="G10" s="2">
        <f t="shared" si="0"/>
        <v>83</v>
      </c>
      <c r="H10" s="2">
        <v>91</v>
      </c>
      <c r="I10" s="10">
        <f t="shared" si="1"/>
        <v>27.362637362637361</v>
      </c>
      <c r="J10" s="36">
        <v>3.77</v>
      </c>
      <c r="K10" s="2">
        <v>3.88</v>
      </c>
      <c r="L10" s="10">
        <f t="shared" si="2"/>
        <v>43.72422680412371</v>
      </c>
      <c r="M10" s="2">
        <v>12.375</v>
      </c>
      <c r="N10" s="2">
        <v>27.67</v>
      </c>
      <c r="O10" s="12">
        <f t="shared" si="3"/>
        <v>6.7085290928803758</v>
      </c>
      <c r="P10" s="10">
        <f t="shared" si="4"/>
        <v>50.432755897004085</v>
      </c>
      <c r="Q10" s="2">
        <v>30</v>
      </c>
      <c r="R10" s="10">
        <v>4</v>
      </c>
      <c r="S10" s="10">
        <f t="shared" si="5"/>
        <v>34</v>
      </c>
      <c r="T10" s="2">
        <v>41.5</v>
      </c>
      <c r="U10" s="12">
        <f t="shared" si="6"/>
        <v>8.1927710843373482</v>
      </c>
      <c r="V10" s="12">
        <f t="shared" si="7"/>
        <v>85.988164343978795</v>
      </c>
      <c r="W10" s="6">
        <f t="shared" si="8"/>
        <v>5</v>
      </c>
      <c r="X10" s="2">
        <v>17</v>
      </c>
      <c r="Y10" s="37">
        <f t="shared" si="9"/>
        <v>0.29411764705882354</v>
      </c>
    </row>
    <row r="11" spans="1:25" ht="24" customHeight="1">
      <c r="A11" s="35" t="s">
        <v>345</v>
      </c>
      <c r="B11" s="4" t="s">
        <v>377</v>
      </c>
      <c r="C11" s="2" t="s">
        <v>340</v>
      </c>
      <c r="D11" s="4" t="s">
        <v>217</v>
      </c>
      <c r="E11" s="2">
        <v>70</v>
      </c>
      <c r="F11" s="2">
        <v>9</v>
      </c>
      <c r="G11" s="2">
        <f t="shared" si="0"/>
        <v>79</v>
      </c>
      <c r="H11" s="2">
        <v>91</v>
      </c>
      <c r="I11" s="10">
        <f t="shared" si="1"/>
        <v>26.043956043956044</v>
      </c>
      <c r="J11" s="36">
        <v>3.76</v>
      </c>
      <c r="K11" s="2">
        <v>3.88</v>
      </c>
      <c r="L11" s="10">
        <f t="shared" si="2"/>
        <v>43.608247422680414</v>
      </c>
      <c r="M11" s="2">
        <v>10.199999999999999</v>
      </c>
      <c r="N11" s="2">
        <v>27.67</v>
      </c>
      <c r="O11" s="12">
        <f t="shared" si="3"/>
        <v>5.5294542826165518</v>
      </c>
      <c r="P11" s="10">
        <f t="shared" si="4"/>
        <v>49.137701705296962</v>
      </c>
      <c r="Q11" s="2">
        <v>30</v>
      </c>
      <c r="R11" s="10">
        <v>11.5</v>
      </c>
      <c r="S11" s="10">
        <f t="shared" si="5"/>
        <v>41.5</v>
      </c>
      <c r="T11" s="2">
        <v>41.5</v>
      </c>
      <c r="U11" s="12">
        <f t="shared" si="6"/>
        <v>10</v>
      </c>
      <c r="V11" s="12">
        <f t="shared" si="7"/>
        <v>85.181657749253006</v>
      </c>
      <c r="W11" s="6">
        <f t="shared" si="8"/>
        <v>6</v>
      </c>
      <c r="X11" s="2">
        <v>17</v>
      </c>
      <c r="Y11" s="37">
        <f t="shared" si="9"/>
        <v>0.35294117647058826</v>
      </c>
    </row>
    <row r="12" spans="1:25" ht="24" customHeight="1">
      <c r="A12" s="35" t="s">
        <v>346</v>
      </c>
      <c r="B12" s="4" t="s">
        <v>378</v>
      </c>
      <c r="C12" s="2" t="s">
        <v>340</v>
      </c>
      <c r="D12" s="4" t="s">
        <v>217</v>
      </c>
      <c r="E12" s="2">
        <v>70</v>
      </c>
      <c r="F12" s="2">
        <v>14</v>
      </c>
      <c r="G12" s="2">
        <f t="shared" si="0"/>
        <v>84</v>
      </c>
      <c r="H12" s="2">
        <v>91</v>
      </c>
      <c r="I12" s="10">
        <f t="shared" si="1"/>
        <v>27.692307692307693</v>
      </c>
      <c r="J12" s="36">
        <v>3.88</v>
      </c>
      <c r="K12" s="2">
        <v>3.88</v>
      </c>
      <c r="L12" s="10">
        <f t="shared" si="2"/>
        <v>45</v>
      </c>
      <c r="M12" s="2">
        <v>4.9000000000000004</v>
      </c>
      <c r="N12" s="2">
        <v>27.67</v>
      </c>
      <c r="O12" s="12">
        <f t="shared" si="3"/>
        <v>2.6563064691001084</v>
      </c>
      <c r="P12" s="10">
        <f t="shared" si="4"/>
        <v>47.656306469100109</v>
      </c>
      <c r="Q12" s="2">
        <v>30</v>
      </c>
      <c r="R12" s="10">
        <v>10</v>
      </c>
      <c r="S12" s="10">
        <f t="shared" si="5"/>
        <v>40</v>
      </c>
      <c r="T12" s="2">
        <v>41.5</v>
      </c>
      <c r="U12" s="12">
        <f t="shared" si="6"/>
        <v>9.6385542168674689</v>
      </c>
      <c r="V12" s="12">
        <f t="shared" si="7"/>
        <v>84.987168378275271</v>
      </c>
      <c r="W12" s="6">
        <f t="shared" si="8"/>
        <v>7</v>
      </c>
      <c r="X12" s="2">
        <v>17</v>
      </c>
      <c r="Y12" s="37">
        <f t="shared" si="9"/>
        <v>0.41176470588235292</v>
      </c>
    </row>
    <row r="13" spans="1:25" ht="24" customHeight="1">
      <c r="A13" s="35" t="s">
        <v>347</v>
      </c>
      <c r="B13" s="4" t="s">
        <v>379</v>
      </c>
      <c r="C13" s="2" t="s">
        <v>340</v>
      </c>
      <c r="D13" s="4" t="s">
        <v>217</v>
      </c>
      <c r="E13" s="2">
        <v>70</v>
      </c>
      <c r="F13" s="2">
        <v>12</v>
      </c>
      <c r="G13" s="2">
        <f t="shared" si="0"/>
        <v>82</v>
      </c>
      <c r="H13" s="2">
        <v>91</v>
      </c>
      <c r="I13" s="10">
        <f t="shared" si="1"/>
        <v>27.032967032967033</v>
      </c>
      <c r="J13" s="36">
        <v>3.72</v>
      </c>
      <c r="K13" s="2">
        <v>3.88</v>
      </c>
      <c r="L13" s="10">
        <f t="shared" si="2"/>
        <v>43.144329896907216</v>
      </c>
      <c r="M13" s="2">
        <v>9.1</v>
      </c>
      <c r="N13" s="2">
        <v>27.67</v>
      </c>
      <c r="O13" s="12">
        <f t="shared" si="3"/>
        <v>4.9331405854716293</v>
      </c>
      <c r="P13" s="10">
        <f t="shared" si="4"/>
        <v>48.077470482378843</v>
      </c>
      <c r="Q13" s="2">
        <v>30</v>
      </c>
      <c r="R13" s="10">
        <v>5.5</v>
      </c>
      <c r="S13" s="10">
        <f t="shared" si="5"/>
        <v>35.5</v>
      </c>
      <c r="T13" s="2">
        <v>41.5</v>
      </c>
      <c r="U13" s="12">
        <f t="shared" si="6"/>
        <v>8.5542168674698793</v>
      </c>
      <c r="V13" s="12">
        <f t="shared" si="7"/>
        <v>83.664654382815755</v>
      </c>
      <c r="W13" s="6">
        <f t="shared" si="8"/>
        <v>8</v>
      </c>
      <c r="X13" s="2">
        <v>17</v>
      </c>
      <c r="Y13" s="37">
        <f t="shared" si="9"/>
        <v>0.47058823529411764</v>
      </c>
    </row>
    <row r="14" spans="1:25" ht="24" customHeight="1">
      <c r="A14" s="35" t="s">
        <v>348</v>
      </c>
      <c r="B14" s="4" t="s">
        <v>380</v>
      </c>
      <c r="C14" s="2" t="s">
        <v>340</v>
      </c>
      <c r="D14" s="4" t="s">
        <v>217</v>
      </c>
      <c r="E14" s="2">
        <v>70</v>
      </c>
      <c r="F14" s="2">
        <v>9</v>
      </c>
      <c r="G14" s="2">
        <f t="shared" si="0"/>
        <v>79</v>
      </c>
      <c r="H14" s="2">
        <v>91</v>
      </c>
      <c r="I14" s="10">
        <f t="shared" si="1"/>
        <v>26.043956043956044</v>
      </c>
      <c r="J14" s="36">
        <v>3.36</v>
      </c>
      <c r="K14" s="2">
        <v>3.88</v>
      </c>
      <c r="L14" s="10">
        <f t="shared" si="2"/>
        <v>38.969072164948457</v>
      </c>
      <c r="M14" s="2">
        <v>12.2</v>
      </c>
      <c r="N14" s="2">
        <v>27.67</v>
      </c>
      <c r="O14" s="12">
        <f t="shared" si="3"/>
        <v>6.613661004698228</v>
      </c>
      <c r="P14" s="10">
        <f t="shared" si="4"/>
        <v>45.582733169646687</v>
      </c>
      <c r="Q14" s="2">
        <v>30</v>
      </c>
      <c r="R14" s="10">
        <v>10.5</v>
      </c>
      <c r="S14" s="10">
        <f t="shared" si="5"/>
        <v>40.5</v>
      </c>
      <c r="T14" s="2">
        <v>41.5</v>
      </c>
      <c r="U14" s="12">
        <f t="shared" si="6"/>
        <v>9.7590361445783138</v>
      </c>
      <c r="V14" s="12">
        <f t="shared" si="7"/>
        <v>81.385725358181048</v>
      </c>
      <c r="W14" s="6">
        <f t="shared" si="8"/>
        <v>9</v>
      </c>
      <c r="X14" s="2">
        <v>17</v>
      </c>
      <c r="Y14" s="37">
        <f t="shared" si="9"/>
        <v>0.52941176470588236</v>
      </c>
    </row>
    <row r="15" spans="1:25" ht="24" customHeight="1">
      <c r="A15" s="35" t="s">
        <v>349</v>
      </c>
      <c r="B15" s="4" t="s">
        <v>381</v>
      </c>
      <c r="C15" s="2" t="s">
        <v>340</v>
      </c>
      <c r="D15" s="4" t="s">
        <v>217</v>
      </c>
      <c r="E15" s="2">
        <v>70</v>
      </c>
      <c r="F15" s="2">
        <v>4</v>
      </c>
      <c r="G15" s="2">
        <f t="shared" si="0"/>
        <v>74</v>
      </c>
      <c r="H15" s="2">
        <v>91</v>
      </c>
      <c r="I15" s="10">
        <f t="shared" si="1"/>
        <v>24.395604395604394</v>
      </c>
      <c r="J15" s="36">
        <v>3.41</v>
      </c>
      <c r="K15" s="2">
        <v>3.88</v>
      </c>
      <c r="L15" s="10">
        <f t="shared" si="2"/>
        <v>39.548969072164951</v>
      </c>
      <c r="M15" s="2">
        <v>13.39</v>
      </c>
      <c r="N15" s="2">
        <v>27.67</v>
      </c>
      <c r="O15" s="12">
        <f t="shared" si="3"/>
        <v>7.2587640043368271</v>
      </c>
      <c r="P15" s="10">
        <f t="shared" si="4"/>
        <v>46.807733076501776</v>
      </c>
      <c r="Q15" s="2">
        <v>30</v>
      </c>
      <c r="R15" s="10">
        <v>5.25</v>
      </c>
      <c r="S15" s="10">
        <f t="shared" si="5"/>
        <v>35.25</v>
      </c>
      <c r="T15" s="2">
        <v>41.5</v>
      </c>
      <c r="U15" s="12">
        <f t="shared" si="6"/>
        <v>8.4939759036144586</v>
      </c>
      <c r="V15" s="12">
        <f t="shared" si="7"/>
        <v>79.697313375720626</v>
      </c>
      <c r="W15" s="6">
        <f t="shared" si="8"/>
        <v>10</v>
      </c>
      <c r="X15" s="2">
        <v>17</v>
      </c>
      <c r="Y15" s="37">
        <f t="shared" si="9"/>
        <v>0.58823529411764708</v>
      </c>
    </row>
    <row r="16" spans="1:25" ht="24" customHeight="1">
      <c r="A16" s="35" t="s">
        <v>350</v>
      </c>
      <c r="B16" s="4" t="s">
        <v>382</v>
      </c>
      <c r="C16" s="2" t="s">
        <v>340</v>
      </c>
      <c r="D16" s="4" t="s">
        <v>217</v>
      </c>
      <c r="E16" s="2">
        <v>70</v>
      </c>
      <c r="F16" s="2">
        <v>9</v>
      </c>
      <c r="G16" s="2">
        <f t="shared" si="0"/>
        <v>79</v>
      </c>
      <c r="H16" s="2">
        <v>91</v>
      </c>
      <c r="I16" s="10">
        <f t="shared" si="1"/>
        <v>26.043956043956044</v>
      </c>
      <c r="J16" s="36">
        <v>3.77</v>
      </c>
      <c r="K16" s="2">
        <v>3.88</v>
      </c>
      <c r="L16" s="10">
        <f t="shared" si="2"/>
        <v>43.72422680412371</v>
      </c>
      <c r="M16" s="2">
        <v>1.59</v>
      </c>
      <c r="N16" s="2">
        <v>27.67</v>
      </c>
      <c r="O16" s="12">
        <f t="shared" si="3"/>
        <v>0.86194434405493314</v>
      </c>
      <c r="P16" s="10">
        <f t="shared" si="4"/>
        <v>44.586171148178643</v>
      </c>
      <c r="Q16" s="2">
        <v>30</v>
      </c>
      <c r="R16" s="38">
        <v>3.75</v>
      </c>
      <c r="S16" s="10">
        <f t="shared" si="5"/>
        <v>33.75</v>
      </c>
      <c r="T16" s="2">
        <v>41.5</v>
      </c>
      <c r="U16" s="12">
        <f t="shared" si="6"/>
        <v>8.1325301204819276</v>
      </c>
      <c r="V16" s="12">
        <f t="shared" si="7"/>
        <v>78.762657312616625</v>
      </c>
      <c r="W16" s="6">
        <f t="shared" si="8"/>
        <v>11</v>
      </c>
      <c r="X16" s="2">
        <v>17</v>
      </c>
      <c r="Y16" s="37">
        <f t="shared" si="9"/>
        <v>0.6470588235294118</v>
      </c>
    </row>
    <row r="17" spans="1:25" ht="24" customHeight="1">
      <c r="A17" s="39" t="s">
        <v>351</v>
      </c>
      <c r="B17" s="4" t="s">
        <v>383</v>
      </c>
      <c r="C17" s="2" t="s">
        <v>340</v>
      </c>
      <c r="D17" s="4" t="s">
        <v>217</v>
      </c>
      <c r="E17" s="2">
        <v>70</v>
      </c>
      <c r="F17" s="2">
        <v>7</v>
      </c>
      <c r="G17" s="2">
        <f t="shared" si="0"/>
        <v>77</v>
      </c>
      <c r="H17" s="2">
        <v>91</v>
      </c>
      <c r="I17" s="10">
        <f t="shared" si="1"/>
        <v>25.384615384615383</v>
      </c>
      <c r="J17" s="36">
        <v>3.8</v>
      </c>
      <c r="K17" s="2">
        <v>3.88</v>
      </c>
      <c r="L17" s="10">
        <f t="shared" si="2"/>
        <v>44.072164948453604</v>
      </c>
      <c r="M17" s="2">
        <v>2.1</v>
      </c>
      <c r="N17" s="2">
        <v>27.67</v>
      </c>
      <c r="O17" s="12">
        <f t="shared" si="3"/>
        <v>1.1384170581857607</v>
      </c>
      <c r="P17" s="10">
        <f t="shared" si="4"/>
        <v>45.210582006639363</v>
      </c>
      <c r="Q17" s="2">
        <v>30</v>
      </c>
      <c r="R17" s="10">
        <v>2.75</v>
      </c>
      <c r="S17" s="10">
        <f t="shared" si="5"/>
        <v>32.75</v>
      </c>
      <c r="T17" s="2">
        <v>41.5</v>
      </c>
      <c r="U17" s="12">
        <f t="shared" si="6"/>
        <v>7.8915662650602414</v>
      </c>
      <c r="V17" s="12">
        <f t="shared" si="7"/>
        <v>78.486763656314992</v>
      </c>
      <c r="W17" s="6">
        <f t="shared" si="8"/>
        <v>12</v>
      </c>
      <c r="X17" s="2">
        <v>17</v>
      </c>
      <c r="Y17" s="37">
        <f t="shared" si="9"/>
        <v>0.70588235294117652</v>
      </c>
    </row>
    <row r="18" spans="1:25" ht="24" customHeight="1">
      <c r="A18" s="35" t="s">
        <v>352</v>
      </c>
      <c r="B18" s="4" t="s">
        <v>384</v>
      </c>
      <c r="C18" s="2" t="s">
        <v>340</v>
      </c>
      <c r="D18" s="4" t="s">
        <v>217</v>
      </c>
      <c r="E18" s="2">
        <v>70</v>
      </c>
      <c r="F18" s="2">
        <v>9</v>
      </c>
      <c r="G18" s="2">
        <f t="shared" si="0"/>
        <v>79</v>
      </c>
      <c r="H18" s="2">
        <v>91</v>
      </c>
      <c r="I18" s="10">
        <f t="shared" si="1"/>
        <v>26.043956043956044</v>
      </c>
      <c r="J18" s="36">
        <v>3.67</v>
      </c>
      <c r="K18" s="2">
        <v>3.88</v>
      </c>
      <c r="L18" s="10">
        <f t="shared" si="2"/>
        <v>42.564432989690722</v>
      </c>
      <c r="M18" s="2">
        <v>3.93</v>
      </c>
      <c r="N18" s="2">
        <v>27.67</v>
      </c>
      <c r="O18" s="12">
        <f t="shared" si="3"/>
        <v>2.1304662088904949</v>
      </c>
      <c r="P18" s="10">
        <f t="shared" si="4"/>
        <v>44.694899198581219</v>
      </c>
      <c r="Q18" s="2">
        <v>30</v>
      </c>
      <c r="R18" s="10">
        <v>1.5</v>
      </c>
      <c r="S18" s="10">
        <f t="shared" si="5"/>
        <v>31.5</v>
      </c>
      <c r="T18" s="2">
        <v>41.5</v>
      </c>
      <c r="U18" s="12">
        <f t="shared" si="6"/>
        <v>7.5903614457831328</v>
      </c>
      <c r="V18" s="12">
        <f t="shared" si="7"/>
        <v>78.329216688320386</v>
      </c>
      <c r="W18" s="6">
        <f t="shared" si="8"/>
        <v>13</v>
      </c>
      <c r="X18" s="2">
        <v>17</v>
      </c>
      <c r="Y18" s="37">
        <f t="shared" si="9"/>
        <v>0.76470588235294112</v>
      </c>
    </row>
    <row r="19" spans="1:25" ht="24" customHeight="1">
      <c r="A19" s="35" t="s">
        <v>353</v>
      </c>
      <c r="B19" s="4" t="s">
        <v>385</v>
      </c>
      <c r="C19" s="2" t="s">
        <v>340</v>
      </c>
      <c r="D19" s="4" t="s">
        <v>217</v>
      </c>
      <c r="E19" s="2">
        <v>70</v>
      </c>
      <c r="F19" s="2">
        <v>2</v>
      </c>
      <c r="G19" s="2">
        <f t="shared" si="0"/>
        <v>72</v>
      </c>
      <c r="H19" s="2">
        <v>91</v>
      </c>
      <c r="I19" s="10">
        <f t="shared" si="1"/>
        <v>23.736263736263734</v>
      </c>
      <c r="J19" s="36">
        <v>3.65</v>
      </c>
      <c r="K19" s="2">
        <v>3.88</v>
      </c>
      <c r="L19" s="10">
        <f t="shared" si="2"/>
        <v>42.332474226804123</v>
      </c>
      <c r="M19" s="2">
        <v>2.33</v>
      </c>
      <c r="N19" s="2">
        <v>27.67</v>
      </c>
      <c r="O19" s="12">
        <f t="shared" si="3"/>
        <v>1.2631008312251535</v>
      </c>
      <c r="P19" s="10">
        <f t="shared" si="4"/>
        <v>43.595575058029276</v>
      </c>
      <c r="Q19" s="2">
        <v>30</v>
      </c>
      <c r="R19" s="10">
        <v>3.5</v>
      </c>
      <c r="S19" s="10">
        <f t="shared" si="5"/>
        <v>33.5</v>
      </c>
      <c r="T19" s="2">
        <v>41.5</v>
      </c>
      <c r="U19" s="12">
        <f t="shared" si="6"/>
        <v>8.0722891566265069</v>
      </c>
      <c r="V19" s="12">
        <f t="shared" si="7"/>
        <v>75.404127950919516</v>
      </c>
      <c r="W19" s="6">
        <f t="shared" si="8"/>
        <v>14</v>
      </c>
      <c r="X19" s="2">
        <v>17</v>
      </c>
      <c r="Y19" s="37">
        <f t="shared" si="9"/>
        <v>0.82352941176470584</v>
      </c>
    </row>
    <row r="20" spans="1:25" ht="24" customHeight="1">
      <c r="A20" s="35" t="s">
        <v>354</v>
      </c>
      <c r="B20" s="4" t="s">
        <v>386</v>
      </c>
      <c r="C20" s="2" t="s">
        <v>340</v>
      </c>
      <c r="D20" s="4" t="s">
        <v>217</v>
      </c>
      <c r="E20" s="2">
        <v>70</v>
      </c>
      <c r="F20" s="2">
        <v>5</v>
      </c>
      <c r="G20" s="2">
        <f t="shared" si="0"/>
        <v>75</v>
      </c>
      <c r="H20" s="2">
        <v>91</v>
      </c>
      <c r="I20" s="10">
        <f t="shared" si="1"/>
        <v>24.725274725274723</v>
      </c>
      <c r="J20" s="36">
        <v>3.63</v>
      </c>
      <c r="K20" s="2">
        <v>3.88</v>
      </c>
      <c r="L20" s="10">
        <f t="shared" si="2"/>
        <v>42.100515463917525</v>
      </c>
      <c r="M20" s="2">
        <v>0.875</v>
      </c>
      <c r="N20" s="2">
        <v>27.67</v>
      </c>
      <c r="O20" s="12">
        <f t="shared" si="3"/>
        <v>0.47434044091073368</v>
      </c>
      <c r="P20" s="10">
        <f t="shared" si="4"/>
        <v>42.574855904828262</v>
      </c>
      <c r="Q20" s="2">
        <v>30</v>
      </c>
      <c r="R20" s="10">
        <v>3</v>
      </c>
      <c r="S20" s="10">
        <f t="shared" si="5"/>
        <v>33</v>
      </c>
      <c r="T20" s="2">
        <v>41.5</v>
      </c>
      <c r="U20" s="12">
        <f t="shared" si="6"/>
        <v>7.9518072289156629</v>
      </c>
      <c r="V20" s="12">
        <f t="shared" si="7"/>
        <v>75.251937859018653</v>
      </c>
      <c r="W20" s="6">
        <f t="shared" si="8"/>
        <v>15</v>
      </c>
      <c r="X20" s="2">
        <v>17</v>
      </c>
      <c r="Y20" s="37">
        <f t="shared" si="9"/>
        <v>0.88235294117647056</v>
      </c>
    </row>
    <row r="21" spans="1:25" ht="24" customHeight="1">
      <c r="A21" s="35" t="s">
        <v>355</v>
      </c>
      <c r="B21" s="4" t="s">
        <v>387</v>
      </c>
      <c r="C21" s="2" t="s">
        <v>340</v>
      </c>
      <c r="D21" s="4" t="s">
        <v>217</v>
      </c>
      <c r="E21" s="2">
        <v>70</v>
      </c>
      <c r="F21" s="2">
        <v>5</v>
      </c>
      <c r="G21" s="2">
        <f t="shared" si="0"/>
        <v>75</v>
      </c>
      <c r="H21" s="2">
        <v>91</v>
      </c>
      <c r="I21" s="10">
        <f t="shared" si="1"/>
        <v>24.725274725274723</v>
      </c>
      <c r="J21" s="36">
        <v>3.36</v>
      </c>
      <c r="K21" s="2">
        <v>3.88</v>
      </c>
      <c r="L21" s="10">
        <f t="shared" si="2"/>
        <v>38.969072164948457</v>
      </c>
      <c r="M21" s="2">
        <v>1.5</v>
      </c>
      <c r="N21" s="2">
        <v>27.67</v>
      </c>
      <c r="O21" s="12">
        <f t="shared" si="3"/>
        <v>0.81315504156125762</v>
      </c>
      <c r="P21" s="10">
        <f t="shared" si="4"/>
        <v>39.782227206509717</v>
      </c>
      <c r="Q21" s="2">
        <v>30</v>
      </c>
      <c r="R21" s="10">
        <v>4</v>
      </c>
      <c r="S21" s="10">
        <f t="shared" si="5"/>
        <v>34</v>
      </c>
      <c r="T21" s="2">
        <v>41.5</v>
      </c>
      <c r="U21" s="12">
        <f t="shared" si="6"/>
        <v>8.1927710843373482</v>
      </c>
      <c r="V21" s="12">
        <f t="shared" si="7"/>
        <v>72.700273016121798</v>
      </c>
      <c r="W21" s="6">
        <f t="shared" si="8"/>
        <v>16</v>
      </c>
      <c r="X21" s="2">
        <v>17</v>
      </c>
      <c r="Y21" s="37">
        <f t="shared" si="9"/>
        <v>0.94117647058823528</v>
      </c>
    </row>
    <row r="22" spans="1:25" ht="24" customHeight="1">
      <c r="A22" s="39" t="s">
        <v>356</v>
      </c>
      <c r="B22" s="4" t="s">
        <v>388</v>
      </c>
      <c r="C22" s="2" t="s">
        <v>340</v>
      </c>
      <c r="D22" s="4" t="s">
        <v>217</v>
      </c>
      <c r="E22" s="2">
        <v>70</v>
      </c>
      <c r="F22" s="2">
        <v>2</v>
      </c>
      <c r="G22" s="2">
        <f t="shared" si="0"/>
        <v>72</v>
      </c>
      <c r="H22" s="2">
        <v>91</v>
      </c>
      <c r="I22" s="10">
        <f t="shared" si="1"/>
        <v>23.736263736263734</v>
      </c>
      <c r="J22" s="36">
        <v>3.41</v>
      </c>
      <c r="K22" s="2">
        <v>3.88</v>
      </c>
      <c r="L22" s="10">
        <f t="shared" si="2"/>
        <v>39.548969072164951</v>
      </c>
      <c r="M22" s="2">
        <v>0.375</v>
      </c>
      <c r="N22" s="2">
        <v>27.67</v>
      </c>
      <c r="O22" s="12">
        <f t="shared" si="3"/>
        <v>0.2032887603903144</v>
      </c>
      <c r="P22" s="10">
        <f t="shared" si="4"/>
        <v>39.752257832555266</v>
      </c>
      <c r="Q22" s="2">
        <v>30</v>
      </c>
      <c r="R22" s="10">
        <v>3</v>
      </c>
      <c r="S22" s="10">
        <f t="shared" si="5"/>
        <v>33</v>
      </c>
      <c r="T22" s="2">
        <v>41.5</v>
      </c>
      <c r="U22" s="12">
        <f t="shared" si="6"/>
        <v>7.9518072289156629</v>
      </c>
      <c r="V22" s="12">
        <f t="shared" si="7"/>
        <v>71.440328797734665</v>
      </c>
      <c r="W22" s="6">
        <f t="shared" si="8"/>
        <v>17</v>
      </c>
      <c r="X22" s="2">
        <v>17</v>
      </c>
      <c r="Y22" s="37">
        <f t="shared" si="9"/>
        <v>1</v>
      </c>
    </row>
    <row r="23" spans="1:25" ht="75" customHeight="1">
      <c r="A23" s="43" t="s">
        <v>357</v>
      </c>
      <c r="B23" s="43"/>
      <c r="C23" s="43"/>
      <c r="D23" s="43"/>
      <c r="E23" s="43"/>
      <c r="F23" s="43"/>
      <c r="G23" s="43"/>
      <c r="H23" s="43"/>
      <c r="I23" s="43"/>
      <c r="J23" s="43"/>
      <c r="K23" s="43"/>
      <c r="L23" s="43"/>
      <c r="M23" s="43"/>
      <c r="N23" s="43"/>
      <c r="O23" s="43"/>
    </row>
  </sheetData>
  <mergeCells count="15">
    <mergeCell ref="A1:Y1"/>
    <mergeCell ref="A2:Y2"/>
    <mergeCell ref="A3:Y3"/>
    <mergeCell ref="A4:A5"/>
    <mergeCell ref="B4:B5"/>
    <mergeCell ref="C4:C5"/>
    <mergeCell ref="D4:D5"/>
    <mergeCell ref="E4:I4"/>
    <mergeCell ref="J4:P4"/>
    <mergeCell ref="Q4:U4"/>
    <mergeCell ref="V4:V5"/>
    <mergeCell ref="W4:W5"/>
    <mergeCell ref="X4:X5"/>
    <mergeCell ref="Y4:Y5"/>
    <mergeCell ref="A23:O23"/>
  </mergeCells>
  <phoneticPr fontId="4"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5F009-FA55-4247-86F8-9C88DB22D60E}">
  <dimension ref="A1:Y14"/>
  <sheetViews>
    <sheetView tabSelected="1" workbookViewId="0">
      <selection activeCell="Y7" sqref="Y7"/>
    </sheetView>
  </sheetViews>
  <sheetFormatPr defaultRowHeight="14.25"/>
  <cols>
    <col min="2" max="2" width="12" customWidth="1"/>
    <col min="6" max="6" width="7.75" customWidth="1"/>
  </cols>
  <sheetData>
    <row r="1" spans="1:25" ht="18.75" customHeight="1">
      <c r="A1" s="44" t="s">
        <v>371</v>
      </c>
      <c r="B1" s="45"/>
      <c r="C1" s="45"/>
      <c r="D1" s="45"/>
      <c r="E1" s="45"/>
      <c r="F1" s="45"/>
      <c r="G1" s="45"/>
      <c r="H1" s="45"/>
      <c r="I1" s="45"/>
      <c r="J1" s="45"/>
      <c r="K1" s="45"/>
      <c r="L1" s="45"/>
      <c r="M1" s="45"/>
      <c r="N1" s="45"/>
      <c r="O1" s="45"/>
      <c r="P1" s="45"/>
      <c r="Q1" s="45"/>
      <c r="R1" s="45"/>
      <c r="S1" s="45"/>
      <c r="T1" s="45"/>
      <c r="U1" s="45"/>
      <c r="V1" s="45"/>
      <c r="W1" s="45"/>
      <c r="X1" s="45"/>
      <c r="Y1" s="45"/>
    </row>
    <row r="2" spans="1:25">
      <c r="A2" s="46" t="s">
        <v>110</v>
      </c>
      <c r="B2" s="46"/>
      <c r="C2" s="46"/>
      <c r="D2" s="46"/>
      <c r="E2" s="46"/>
      <c r="F2" s="46"/>
      <c r="G2" s="46"/>
      <c r="H2" s="46"/>
      <c r="I2" s="46"/>
      <c r="J2" s="46"/>
      <c r="K2" s="46"/>
      <c r="L2" s="46"/>
      <c r="M2" s="46"/>
      <c r="N2" s="46"/>
      <c r="O2" s="46"/>
      <c r="P2" s="46"/>
      <c r="Q2" s="46"/>
      <c r="R2" s="46"/>
      <c r="S2" s="46"/>
      <c r="T2" s="46"/>
      <c r="U2" s="46"/>
      <c r="V2" s="46"/>
      <c r="W2" s="46"/>
      <c r="X2" s="46"/>
      <c r="Y2" s="46"/>
    </row>
    <row r="3" spans="1:25">
      <c r="A3" s="47" t="s">
        <v>63</v>
      </c>
      <c r="B3" s="47"/>
      <c r="C3" s="47"/>
      <c r="D3" s="47"/>
      <c r="E3" s="47"/>
      <c r="F3" s="47"/>
      <c r="G3" s="47"/>
      <c r="H3" s="47"/>
      <c r="I3" s="47"/>
      <c r="J3" s="47"/>
      <c r="K3" s="47"/>
      <c r="L3" s="47"/>
      <c r="M3" s="47"/>
      <c r="N3" s="47"/>
      <c r="O3" s="47"/>
      <c r="P3" s="47"/>
      <c r="Q3" s="47"/>
      <c r="R3" s="47"/>
      <c r="S3" s="47"/>
      <c r="T3" s="47"/>
      <c r="U3" s="47"/>
      <c r="V3" s="47"/>
      <c r="W3" s="47"/>
      <c r="X3" s="47"/>
      <c r="Y3" s="47"/>
    </row>
    <row r="4" spans="1:25">
      <c r="A4" s="48" t="s">
        <v>0</v>
      </c>
      <c r="B4" s="41" t="s">
        <v>1</v>
      </c>
      <c r="C4" s="41" t="s">
        <v>2</v>
      </c>
      <c r="D4" s="41" t="s">
        <v>3</v>
      </c>
      <c r="E4" s="50" t="s">
        <v>4</v>
      </c>
      <c r="F4" s="51"/>
      <c r="G4" s="51"/>
      <c r="H4" s="51"/>
      <c r="I4" s="52"/>
      <c r="J4" s="53" t="s">
        <v>5</v>
      </c>
      <c r="K4" s="53"/>
      <c r="L4" s="53"/>
      <c r="M4" s="53"/>
      <c r="N4" s="53"/>
      <c r="O4" s="53"/>
      <c r="P4" s="53"/>
      <c r="Q4" s="53" t="s">
        <v>6</v>
      </c>
      <c r="R4" s="53"/>
      <c r="S4" s="53"/>
      <c r="T4" s="53"/>
      <c r="U4" s="53"/>
      <c r="V4" s="41" t="s">
        <v>7</v>
      </c>
      <c r="W4" s="41" t="s">
        <v>8</v>
      </c>
      <c r="X4" s="41" t="s">
        <v>9</v>
      </c>
      <c r="Y4" s="41" t="s">
        <v>65</v>
      </c>
    </row>
    <row r="5" spans="1:25" ht="48">
      <c r="A5" s="49"/>
      <c r="B5" s="42"/>
      <c r="C5" s="42"/>
      <c r="D5" s="42"/>
      <c r="E5" s="2" t="s">
        <v>11</v>
      </c>
      <c r="F5" s="2" t="s">
        <v>12</v>
      </c>
      <c r="G5" s="2" t="s">
        <v>13</v>
      </c>
      <c r="H5" s="2" t="s">
        <v>14</v>
      </c>
      <c r="I5" s="3" t="s">
        <v>15</v>
      </c>
      <c r="J5" s="2" t="s">
        <v>16</v>
      </c>
      <c r="K5" s="2" t="s">
        <v>17</v>
      </c>
      <c r="L5" s="2" t="s">
        <v>18</v>
      </c>
      <c r="M5" s="2" t="s">
        <v>21</v>
      </c>
      <c r="N5" s="2" t="s">
        <v>22</v>
      </c>
      <c r="O5" s="2" t="s">
        <v>23</v>
      </c>
      <c r="P5" s="3" t="s">
        <v>24</v>
      </c>
      <c r="Q5" s="2" t="s">
        <v>25</v>
      </c>
      <c r="R5" s="2" t="s">
        <v>26</v>
      </c>
      <c r="S5" s="2" t="s">
        <v>27</v>
      </c>
      <c r="T5" s="2" t="s">
        <v>28</v>
      </c>
      <c r="U5" s="3" t="s">
        <v>29</v>
      </c>
      <c r="V5" s="42"/>
      <c r="W5" s="42"/>
      <c r="X5" s="42"/>
      <c r="Y5" s="42"/>
    </row>
    <row r="6" spans="1:25" ht="24" customHeight="1">
      <c r="A6" s="4" t="s">
        <v>358</v>
      </c>
      <c r="B6" s="27">
        <v>2022207001331</v>
      </c>
      <c r="C6" s="6" t="s">
        <v>298</v>
      </c>
      <c r="D6" s="6" t="s">
        <v>359</v>
      </c>
      <c r="E6" s="2">
        <v>70</v>
      </c>
      <c r="F6" s="2">
        <v>20</v>
      </c>
      <c r="G6" s="2">
        <v>90</v>
      </c>
      <c r="H6" s="2">
        <v>90</v>
      </c>
      <c r="I6" s="2">
        <f t="shared" ref="I6:I13" si="0">(G6/H6)*30</f>
        <v>30</v>
      </c>
      <c r="J6" s="2">
        <v>4.2</v>
      </c>
      <c r="K6" s="2">
        <v>4.2</v>
      </c>
      <c r="L6" s="2">
        <f t="shared" ref="L6:L13" si="1">(J6/K6)*45</f>
        <v>45</v>
      </c>
      <c r="M6" s="2">
        <v>2.1</v>
      </c>
      <c r="N6" s="2">
        <v>2.375</v>
      </c>
      <c r="O6" s="2">
        <f t="shared" ref="O6:O12" si="2">(M6/N6)*15</f>
        <v>13.263157894736842</v>
      </c>
      <c r="P6" s="2">
        <f t="shared" ref="P6:P13" si="3">L6+O6</f>
        <v>58.263157894736842</v>
      </c>
      <c r="Q6" s="2">
        <v>30</v>
      </c>
      <c r="R6" s="2">
        <v>0</v>
      </c>
      <c r="S6" s="2">
        <f t="shared" ref="S6:S13" si="4">(Q6+R6)</f>
        <v>30</v>
      </c>
      <c r="T6" s="2">
        <v>55</v>
      </c>
      <c r="U6" s="2">
        <f t="shared" ref="U6:U13" si="5">(S6/T6)*10</f>
        <v>5.4545454545454541</v>
      </c>
      <c r="V6" s="8">
        <f t="shared" ref="V6:V13" si="6">I6+P6+U6</f>
        <v>93.717703349282303</v>
      </c>
      <c r="W6" s="2">
        <v>1</v>
      </c>
      <c r="X6" s="2">
        <v>8</v>
      </c>
      <c r="Y6" s="21">
        <f>(W6/X6)</f>
        <v>0.125</v>
      </c>
    </row>
    <row r="7" spans="1:25" ht="24" customHeight="1">
      <c r="A7" s="40" t="s">
        <v>360</v>
      </c>
      <c r="B7" s="27">
        <v>2022207001332</v>
      </c>
      <c r="C7" s="6" t="s">
        <v>298</v>
      </c>
      <c r="D7" s="6" t="s">
        <v>359</v>
      </c>
      <c r="E7" s="2">
        <v>70</v>
      </c>
      <c r="F7" s="2">
        <v>4</v>
      </c>
      <c r="G7" s="2">
        <v>74</v>
      </c>
      <c r="H7" s="2">
        <v>90</v>
      </c>
      <c r="I7" s="2">
        <f t="shared" si="0"/>
        <v>24.666666666666664</v>
      </c>
      <c r="J7" s="2">
        <v>4.05</v>
      </c>
      <c r="K7" s="2">
        <v>4.2</v>
      </c>
      <c r="L7" s="2">
        <f t="shared" si="1"/>
        <v>43.392857142857139</v>
      </c>
      <c r="M7" s="2">
        <v>2.1</v>
      </c>
      <c r="N7" s="2">
        <v>2.375</v>
      </c>
      <c r="O7" s="2">
        <f t="shared" si="2"/>
        <v>13.263157894736842</v>
      </c>
      <c r="P7" s="2">
        <f t="shared" si="3"/>
        <v>56.656015037593981</v>
      </c>
      <c r="Q7" s="2">
        <v>30</v>
      </c>
      <c r="R7" s="2">
        <v>25</v>
      </c>
      <c r="S7" s="2">
        <f t="shared" si="4"/>
        <v>55</v>
      </c>
      <c r="T7" s="2">
        <v>55</v>
      </c>
      <c r="U7" s="2">
        <f t="shared" si="5"/>
        <v>10</v>
      </c>
      <c r="V7" s="8">
        <f t="shared" si="6"/>
        <v>91.322681704260646</v>
      </c>
      <c r="W7" s="2">
        <v>2</v>
      </c>
      <c r="X7" s="2">
        <v>8</v>
      </c>
      <c r="Y7" s="21">
        <f t="shared" ref="Y7:Y13" si="7">(W7/X7)</f>
        <v>0.25</v>
      </c>
    </row>
    <row r="8" spans="1:25" ht="24" customHeight="1">
      <c r="A8" s="40" t="s">
        <v>361</v>
      </c>
      <c r="B8" s="27">
        <v>2022207001330</v>
      </c>
      <c r="C8" s="6" t="s">
        <v>298</v>
      </c>
      <c r="D8" s="6" t="s">
        <v>359</v>
      </c>
      <c r="E8" s="2">
        <v>70</v>
      </c>
      <c r="F8" s="2">
        <v>9</v>
      </c>
      <c r="G8" s="2">
        <v>79</v>
      </c>
      <c r="H8" s="2">
        <v>90</v>
      </c>
      <c r="I8" s="2">
        <f>(G8/H8)*30</f>
        <v>26.333333333333332</v>
      </c>
      <c r="J8" s="2">
        <v>4.07</v>
      </c>
      <c r="K8" s="2">
        <v>4.2</v>
      </c>
      <c r="L8" s="2">
        <f>(J8/K8)*45</f>
        <v>43.607142857142854</v>
      </c>
      <c r="M8" s="2">
        <v>2.375</v>
      </c>
      <c r="N8" s="2">
        <v>2.375</v>
      </c>
      <c r="O8" s="2">
        <f>(M8/N8)*15</f>
        <v>15</v>
      </c>
      <c r="P8" s="2">
        <f t="shared" si="3"/>
        <v>58.607142857142854</v>
      </c>
      <c r="Q8" s="2">
        <v>30</v>
      </c>
      <c r="R8" s="2">
        <v>2.75</v>
      </c>
      <c r="S8" s="2">
        <f>(Q8+R8)</f>
        <v>32.75</v>
      </c>
      <c r="T8" s="2">
        <v>55</v>
      </c>
      <c r="U8" s="2">
        <f>(S8/T8)*10</f>
        <v>5.954545454545455</v>
      </c>
      <c r="V8" s="8">
        <f t="shared" si="6"/>
        <v>90.895021645021643</v>
      </c>
      <c r="W8" s="2">
        <v>3</v>
      </c>
      <c r="X8" s="2">
        <v>8</v>
      </c>
      <c r="Y8" s="21">
        <f t="shared" si="7"/>
        <v>0.375</v>
      </c>
    </row>
    <row r="9" spans="1:25" ht="24" customHeight="1">
      <c r="A9" s="4" t="s">
        <v>362</v>
      </c>
      <c r="B9" s="27" t="s">
        <v>363</v>
      </c>
      <c r="C9" s="6" t="s">
        <v>298</v>
      </c>
      <c r="D9" s="6" t="s">
        <v>359</v>
      </c>
      <c r="E9" s="2">
        <v>70</v>
      </c>
      <c r="F9" s="2">
        <v>0</v>
      </c>
      <c r="G9" s="2">
        <v>70</v>
      </c>
      <c r="H9" s="2">
        <v>90</v>
      </c>
      <c r="I9" s="2">
        <f t="shared" si="0"/>
        <v>23.333333333333332</v>
      </c>
      <c r="J9" s="2">
        <v>4.18</v>
      </c>
      <c r="K9" s="2">
        <v>4.2</v>
      </c>
      <c r="L9" s="2">
        <f t="shared" si="1"/>
        <v>44.785714285714285</v>
      </c>
      <c r="M9" s="2">
        <v>0.7</v>
      </c>
      <c r="N9" s="2">
        <v>2.375</v>
      </c>
      <c r="O9" s="2">
        <f t="shared" si="2"/>
        <v>4.4210526315789469</v>
      </c>
      <c r="P9" s="2">
        <f t="shared" si="3"/>
        <v>49.20676691729323</v>
      </c>
      <c r="Q9" s="2">
        <v>30</v>
      </c>
      <c r="R9" s="2">
        <v>3.5</v>
      </c>
      <c r="S9" s="2">
        <f t="shared" si="4"/>
        <v>33.5</v>
      </c>
      <c r="T9" s="2">
        <v>55</v>
      </c>
      <c r="U9" s="2">
        <f t="shared" si="5"/>
        <v>6.0909090909090917</v>
      </c>
      <c r="V9" s="8">
        <f t="shared" si="6"/>
        <v>78.631009341535659</v>
      </c>
      <c r="W9" s="2">
        <v>4</v>
      </c>
      <c r="X9" s="2">
        <v>8</v>
      </c>
      <c r="Y9" s="21">
        <f t="shared" si="7"/>
        <v>0.5</v>
      </c>
    </row>
    <row r="10" spans="1:25" ht="24" customHeight="1">
      <c r="A10" s="4" t="s">
        <v>364</v>
      </c>
      <c r="B10" s="27">
        <v>2022207001336</v>
      </c>
      <c r="C10" s="6" t="s">
        <v>298</v>
      </c>
      <c r="D10" s="6" t="s">
        <v>359</v>
      </c>
      <c r="E10" s="2">
        <v>70</v>
      </c>
      <c r="F10" s="2">
        <v>-2</v>
      </c>
      <c r="G10" s="2">
        <v>68</v>
      </c>
      <c r="H10" s="2">
        <v>90</v>
      </c>
      <c r="I10" s="2">
        <f t="shared" si="0"/>
        <v>22.666666666666664</v>
      </c>
      <c r="J10" s="2">
        <v>3.96</v>
      </c>
      <c r="K10" s="2">
        <v>4.2</v>
      </c>
      <c r="L10" s="2">
        <f t="shared" si="1"/>
        <v>42.428571428571431</v>
      </c>
      <c r="M10" s="2">
        <v>1</v>
      </c>
      <c r="N10" s="2">
        <v>2.375</v>
      </c>
      <c r="O10" s="2">
        <f t="shared" si="2"/>
        <v>6.3157894736842106</v>
      </c>
      <c r="P10" s="2">
        <f t="shared" si="3"/>
        <v>48.744360902255643</v>
      </c>
      <c r="Q10" s="2">
        <v>30</v>
      </c>
      <c r="R10" s="2">
        <v>0.5</v>
      </c>
      <c r="S10" s="2">
        <f t="shared" si="4"/>
        <v>30.5</v>
      </c>
      <c r="T10" s="2">
        <v>55</v>
      </c>
      <c r="U10" s="2">
        <f t="shared" si="5"/>
        <v>5.5454545454545459</v>
      </c>
      <c r="V10" s="8">
        <f t="shared" si="6"/>
        <v>76.956482114376854</v>
      </c>
      <c r="W10" s="2">
        <v>5</v>
      </c>
      <c r="X10" s="2">
        <v>8</v>
      </c>
      <c r="Y10" s="21">
        <f t="shared" si="7"/>
        <v>0.625</v>
      </c>
    </row>
    <row r="11" spans="1:25" ht="24" customHeight="1">
      <c r="A11" s="40" t="s">
        <v>365</v>
      </c>
      <c r="B11" s="27">
        <v>2022207001333</v>
      </c>
      <c r="C11" s="6" t="s">
        <v>298</v>
      </c>
      <c r="D11" s="6" t="s">
        <v>359</v>
      </c>
      <c r="E11" s="2">
        <v>70</v>
      </c>
      <c r="F11" s="6">
        <v>2</v>
      </c>
      <c r="G11" s="2">
        <v>72</v>
      </c>
      <c r="H11" s="2">
        <v>90</v>
      </c>
      <c r="I11" s="2">
        <f>(G11/H11)*30</f>
        <v>24</v>
      </c>
      <c r="J11" s="2">
        <v>4.0199999999999996</v>
      </c>
      <c r="K11" s="2">
        <v>4.2</v>
      </c>
      <c r="L11" s="2">
        <f>(J11/K11)*45</f>
        <v>43.071428571428562</v>
      </c>
      <c r="M11" s="2">
        <v>0</v>
      </c>
      <c r="N11" s="2">
        <v>2.375</v>
      </c>
      <c r="O11" s="2">
        <f>(M11/N11)*15</f>
        <v>0</v>
      </c>
      <c r="P11" s="2">
        <f t="shared" si="3"/>
        <v>43.071428571428562</v>
      </c>
      <c r="Q11" s="2">
        <v>30</v>
      </c>
      <c r="R11" s="2">
        <v>0</v>
      </c>
      <c r="S11" s="2">
        <f>(Q11+R11)</f>
        <v>30</v>
      </c>
      <c r="T11" s="2">
        <v>55</v>
      </c>
      <c r="U11" s="2">
        <f>(S11/T11)*10</f>
        <v>5.4545454545454541</v>
      </c>
      <c r="V11" s="8">
        <f t="shared" si="6"/>
        <v>72.525974025974008</v>
      </c>
      <c r="W11" s="2">
        <v>6</v>
      </c>
      <c r="X11" s="2">
        <v>8</v>
      </c>
      <c r="Y11" s="21">
        <f t="shared" si="7"/>
        <v>0.75</v>
      </c>
    </row>
    <row r="12" spans="1:25" ht="24" customHeight="1">
      <c r="A12" s="4" t="s">
        <v>366</v>
      </c>
      <c r="B12" s="27">
        <v>2022207001334</v>
      </c>
      <c r="C12" s="6" t="s">
        <v>298</v>
      </c>
      <c r="D12" s="6" t="s">
        <v>225</v>
      </c>
      <c r="E12" s="2">
        <v>70</v>
      </c>
      <c r="F12" s="2">
        <v>0</v>
      </c>
      <c r="G12" s="2">
        <v>70</v>
      </c>
      <c r="H12" s="2">
        <v>90</v>
      </c>
      <c r="I12" s="2">
        <f t="shared" si="0"/>
        <v>23.333333333333332</v>
      </c>
      <c r="J12" s="2">
        <v>3.98</v>
      </c>
      <c r="K12" s="2">
        <v>4.2</v>
      </c>
      <c r="L12" s="2">
        <f t="shared" si="1"/>
        <v>42.642857142857139</v>
      </c>
      <c r="M12" s="2">
        <v>0</v>
      </c>
      <c r="N12" s="2">
        <v>2.375</v>
      </c>
      <c r="O12" s="2">
        <f t="shared" si="2"/>
        <v>0</v>
      </c>
      <c r="P12" s="2">
        <f t="shared" si="3"/>
        <v>42.642857142857139</v>
      </c>
      <c r="Q12" s="2">
        <v>30</v>
      </c>
      <c r="R12" s="2">
        <v>0</v>
      </c>
      <c r="S12" s="2">
        <f t="shared" si="4"/>
        <v>30</v>
      </c>
      <c r="T12" s="2">
        <v>55</v>
      </c>
      <c r="U12" s="2">
        <f t="shared" si="5"/>
        <v>5.4545454545454541</v>
      </c>
      <c r="V12" s="8">
        <f t="shared" si="6"/>
        <v>71.430735930735921</v>
      </c>
      <c r="W12" s="2">
        <v>7</v>
      </c>
      <c r="X12" s="2">
        <v>8</v>
      </c>
      <c r="Y12" s="21">
        <f t="shared" si="7"/>
        <v>0.875</v>
      </c>
    </row>
    <row r="13" spans="1:25" ht="24" customHeight="1">
      <c r="A13" s="40" t="s">
        <v>367</v>
      </c>
      <c r="B13" s="27">
        <v>2022207001337</v>
      </c>
      <c r="C13" s="6" t="s">
        <v>298</v>
      </c>
      <c r="D13" s="6" t="s">
        <v>359</v>
      </c>
      <c r="E13" s="2">
        <v>70</v>
      </c>
      <c r="F13" s="2">
        <v>-2</v>
      </c>
      <c r="G13" s="2">
        <v>68</v>
      </c>
      <c r="H13" s="2">
        <v>90</v>
      </c>
      <c r="I13" s="2">
        <f t="shared" si="0"/>
        <v>22.666666666666664</v>
      </c>
      <c r="J13" s="2">
        <v>3.93</v>
      </c>
      <c r="K13" s="2">
        <v>4.2</v>
      </c>
      <c r="L13" s="2">
        <f t="shared" si="1"/>
        <v>42.107142857142854</v>
      </c>
      <c r="M13" s="2">
        <v>0</v>
      </c>
      <c r="N13" s="2">
        <v>2.375</v>
      </c>
      <c r="O13" s="2">
        <f>(M13/N13)*15</f>
        <v>0</v>
      </c>
      <c r="P13" s="2">
        <f t="shared" si="3"/>
        <v>42.107142857142854</v>
      </c>
      <c r="Q13" s="2">
        <v>30</v>
      </c>
      <c r="R13" s="2">
        <v>0</v>
      </c>
      <c r="S13" s="2">
        <f t="shared" si="4"/>
        <v>30</v>
      </c>
      <c r="T13" s="2">
        <v>55</v>
      </c>
      <c r="U13" s="2">
        <f t="shared" si="5"/>
        <v>5.4545454545454541</v>
      </c>
      <c r="V13" s="8">
        <f t="shared" si="6"/>
        <v>70.228354978354972</v>
      </c>
      <c r="W13" s="2">
        <v>8</v>
      </c>
      <c r="X13" s="2">
        <v>8</v>
      </c>
      <c r="Y13" s="21">
        <f t="shared" si="7"/>
        <v>1</v>
      </c>
    </row>
    <row r="14" spans="1:25" ht="66" customHeight="1">
      <c r="A14" s="43" t="s">
        <v>61</v>
      </c>
      <c r="B14" s="43"/>
      <c r="C14" s="43"/>
      <c r="D14" s="43"/>
      <c r="E14" s="43"/>
      <c r="F14" s="43"/>
      <c r="G14" s="43"/>
      <c r="H14" s="43"/>
      <c r="I14" s="43"/>
      <c r="J14" s="43"/>
      <c r="K14" s="43"/>
      <c r="L14" s="43"/>
      <c r="M14" s="43"/>
      <c r="N14" s="43"/>
      <c r="O14" s="43"/>
      <c r="P14" s="1"/>
      <c r="Q14" s="1"/>
      <c r="R14" s="1"/>
      <c r="S14" s="1"/>
      <c r="T14" s="1"/>
      <c r="U14" s="1"/>
      <c r="V14" s="1"/>
      <c r="W14" s="1"/>
      <c r="X14" s="1"/>
      <c r="Y14" s="1"/>
    </row>
  </sheetData>
  <mergeCells count="15">
    <mergeCell ref="A1:Y1"/>
    <mergeCell ref="A2:Y2"/>
    <mergeCell ref="A3:Y3"/>
    <mergeCell ref="A4:A5"/>
    <mergeCell ref="B4:B5"/>
    <mergeCell ref="C4:C5"/>
    <mergeCell ref="D4:D5"/>
    <mergeCell ref="E4:I4"/>
    <mergeCell ref="J4:P4"/>
    <mergeCell ref="Q4:U4"/>
    <mergeCell ref="V4:V5"/>
    <mergeCell ref="W4:W5"/>
    <mergeCell ref="X4:X5"/>
    <mergeCell ref="Y4:Y5"/>
    <mergeCell ref="A14:O14"/>
  </mergeCells>
  <phoneticPr fontId="4"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10</vt:i4>
      </vt:variant>
    </vt:vector>
  </HeadingPairs>
  <TitlesOfParts>
    <vt:vector size="10" baseType="lpstr">
      <vt:lpstr>21应经</vt:lpstr>
      <vt:lpstr>21工管</vt:lpstr>
      <vt:lpstr>21职教财贸</vt:lpstr>
      <vt:lpstr>21职教旅游</vt:lpstr>
      <vt:lpstr>21MTA</vt:lpstr>
      <vt:lpstr>22应经</vt:lpstr>
      <vt:lpstr>22工管</vt:lpstr>
      <vt:lpstr>22职教财贸</vt:lpstr>
      <vt:lpstr>22职教旅游</vt:lpstr>
      <vt:lpstr>22MTA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2015-06-05T18:19:34Z</dcterms:created>
  <dcterms:modified xsi:type="dcterms:W3CDTF">2023-10-03T10:22:16Z</dcterms:modified>
</cp:coreProperties>
</file>